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105" yWindow="-105" windowWidth="19425" windowHeight="10425" tabRatio="793" activeTab="1"/>
  </bookViews>
  <sheets>
    <sheet name="Biểu 01" sheetId="62" r:id="rId1"/>
    <sheet name="Biểu 2 - CĐNS tỉnh" sheetId="63" r:id="rId2"/>
    <sheet name="B3-KHV NS địa phương " sheetId="64" r:id="rId3"/>
  </sheets>
  <definedNames>
    <definedName name="_xlnm.Print_Titles" localSheetId="2">'B3-KHV NS địa phương '!$5:$10</definedName>
    <definedName name="_xlnm.Print_Titles" localSheetId="1">'Biểu 2 - CĐNS tỉnh'!$5:$9</definedName>
  </definedNames>
  <calcPr calcId="144525"/>
  <fileRecoveryPr autoRecover="0"/>
</workbook>
</file>

<file path=xl/calcChain.xml><?xml version="1.0" encoding="utf-8"?>
<calcChain xmlns="http://schemas.openxmlformats.org/spreadsheetml/2006/main">
  <c r="R72" i="64" l="1"/>
  <c r="N68" i="64"/>
  <c r="N13" i="64"/>
  <c r="O19" i="64"/>
  <c r="R21" i="64"/>
  <c r="M12" i="64"/>
  <c r="M19" i="64"/>
  <c r="R13" i="64" l="1"/>
  <c r="R35" i="64"/>
  <c r="E37" i="63" l="1"/>
  <c r="E56" i="63"/>
  <c r="F56" i="63"/>
  <c r="D56" i="63"/>
  <c r="R19" i="64" l="1"/>
  <c r="S19" i="64" s="1"/>
  <c r="N36" i="64" l="1"/>
  <c r="L36" i="64"/>
  <c r="D11" i="63"/>
  <c r="E7" i="62"/>
  <c r="O72" i="64"/>
  <c r="M93" i="64"/>
  <c r="M86" i="64"/>
  <c r="M40" i="64" l="1"/>
  <c r="M37" i="64"/>
  <c r="M36" i="64" s="1"/>
  <c r="I37" i="64"/>
  <c r="M17" i="64" l="1"/>
  <c r="M90" i="64"/>
  <c r="N25" i="64"/>
  <c r="H27" i="64"/>
  <c r="M102" i="64"/>
  <c r="M101" i="64" s="1"/>
  <c r="H102" i="64"/>
  <c r="N38" i="64"/>
  <c r="M39" i="64"/>
  <c r="M38" i="64" s="1"/>
  <c r="M33" i="64"/>
  <c r="M92" i="64"/>
  <c r="L32" i="64"/>
  <c r="O32" i="64" s="1"/>
  <c r="H32" i="64"/>
  <c r="M46" i="64"/>
  <c r="N46" i="64"/>
  <c r="N21" i="64"/>
  <c r="O47" i="64"/>
  <c r="M103" i="64"/>
  <c r="N103" i="64"/>
  <c r="M99" i="64"/>
  <c r="N99" i="64"/>
  <c r="O99" i="64"/>
  <c r="N101" i="64"/>
  <c r="M96" i="64"/>
  <c r="N96" i="64"/>
  <c r="N94" i="64"/>
  <c r="M91" i="64"/>
  <c r="N91" i="64"/>
  <c r="M85" i="64"/>
  <c r="N85" i="64"/>
  <c r="M80" i="64"/>
  <c r="N80" i="64"/>
  <c r="M76" i="64"/>
  <c r="N76" i="64"/>
  <c r="M71" i="64"/>
  <c r="N71" i="64"/>
  <c r="M65" i="64"/>
  <c r="N65" i="64"/>
  <c r="M63" i="64"/>
  <c r="N63" i="64"/>
  <c r="N50" i="64"/>
  <c r="M21" i="64"/>
  <c r="N17" i="64"/>
  <c r="M14" i="64"/>
  <c r="N14" i="64"/>
  <c r="O15" i="64"/>
  <c r="O16" i="64"/>
  <c r="O14" i="64" s="1"/>
  <c r="O18" i="64"/>
  <c r="O17" i="64"/>
  <c r="O23" i="64"/>
  <c r="O26" i="64"/>
  <c r="O34" i="64"/>
  <c r="O35" i="64"/>
  <c r="O37" i="64"/>
  <c r="O36" i="64" s="1"/>
  <c r="O40" i="64"/>
  <c r="O41" i="64"/>
  <c r="O42" i="64"/>
  <c r="O43" i="64"/>
  <c r="O44" i="64"/>
  <c r="O45" i="64"/>
  <c r="O49" i="64"/>
  <c r="O64" i="64"/>
  <c r="O63" i="64" s="1"/>
  <c r="O73" i="64"/>
  <c r="O74" i="64"/>
  <c r="O75" i="64"/>
  <c r="O77" i="64"/>
  <c r="O76" i="64" s="1"/>
  <c r="O78" i="64"/>
  <c r="O79" i="64"/>
  <c r="O81" i="64"/>
  <c r="O82" i="64"/>
  <c r="O80" i="64" s="1"/>
  <c r="O86" i="64"/>
  <c r="O87" i="64"/>
  <c r="O88" i="64"/>
  <c r="O89" i="64"/>
  <c r="O90" i="64"/>
  <c r="O92" i="64"/>
  <c r="O93" i="64"/>
  <c r="O97" i="64"/>
  <c r="O98" i="64"/>
  <c r="O96" i="64" s="1"/>
  <c r="O100" i="64"/>
  <c r="O104" i="64"/>
  <c r="O103" i="64" s="1"/>
  <c r="O105" i="64"/>
  <c r="O106" i="64"/>
  <c r="O61" i="64"/>
  <c r="O62" i="64"/>
  <c r="O60" i="64"/>
  <c r="O38" i="64" l="1"/>
  <c r="O39" i="64"/>
  <c r="O85" i="64"/>
  <c r="O84" i="64" s="1"/>
  <c r="O71" i="64"/>
  <c r="O70" i="64" s="1"/>
  <c r="O69" i="64" s="1"/>
  <c r="O91" i="64"/>
  <c r="N24" i="64"/>
  <c r="N20" i="64" s="1"/>
  <c r="O102" i="64"/>
  <c r="O101" i="64" s="1"/>
  <c r="N84" i="64"/>
  <c r="N83" i="64" s="1"/>
  <c r="M84" i="64"/>
  <c r="M70" i="64"/>
  <c r="M69" i="64" s="1"/>
  <c r="N70" i="64"/>
  <c r="N69" i="64" s="1"/>
  <c r="E50" i="64"/>
  <c r="G50" i="64"/>
  <c r="H50" i="64"/>
  <c r="I50" i="64"/>
  <c r="J50" i="64"/>
  <c r="K50" i="64"/>
  <c r="F50" i="64"/>
  <c r="D62" i="64"/>
  <c r="E21" i="64"/>
  <c r="F21" i="64"/>
  <c r="G21" i="64"/>
  <c r="H21" i="64"/>
  <c r="I21" i="64"/>
  <c r="J21" i="64"/>
  <c r="K21" i="64"/>
  <c r="L103" i="64"/>
  <c r="K103" i="64"/>
  <c r="J103" i="64"/>
  <c r="I103" i="64"/>
  <c r="H103" i="64"/>
  <c r="G103" i="64"/>
  <c r="F103" i="64"/>
  <c r="E103" i="64"/>
  <c r="D103" i="64"/>
  <c r="L101" i="64"/>
  <c r="K101" i="64"/>
  <c r="J101" i="64"/>
  <c r="I101" i="64"/>
  <c r="H101" i="64"/>
  <c r="F101" i="64"/>
  <c r="E101" i="64"/>
  <c r="D101" i="64"/>
  <c r="D100" i="64"/>
  <c r="D99" i="64" s="1"/>
  <c r="L99" i="64"/>
  <c r="K99" i="64"/>
  <c r="J99" i="64"/>
  <c r="I99" i="64"/>
  <c r="H99" i="64"/>
  <c r="G99" i="64"/>
  <c r="F99" i="64"/>
  <c r="E99" i="64"/>
  <c r="D98" i="64"/>
  <c r="D97" i="64"/>
  <c r="D96" i="64" s="1"/>
  <c r="L96" i="64"/>
  <c r="K96" i="64"/>
  <c r="J96" i="64"/>
  <c r="I96" i="64"/>
  <c r="H96" i="64"/>
  <c r="G96" i="64"/>
  <c r="F96" i="64"/>
  <c r="E96" i="64"/>
  <c r="L95" i="64"/>
  <c r="D95" i="64"/>
  <c r="L94" i="64"/>
  <c r="K94" i="64"/>
  <c r="J94" i="64"/>
  <c r="I94" i="64"/>
  <c r="H94" i="64"/>
  <c r="F94" i="64"/>
  <c r="E94" i="64"/>
  <c r="D94" i="64"/>
  <c r="L91" i="64"/>
  <c r="D93" i="64"/>
  <c r="D92" i="64"/>
  <c r="K91" i="64"/>
  <c r="J91" i="64"/>
  <c r="I91" i="64"/>
  <c r="H91" i="64"/>
  <c r="F91" i="64"/>
  <c r="E91" i="64"/>
  <c r="E84" i="64" s="1"/>
  <c r="E83" i="64" s="1"/>
  <c r="D91" i="64"/>
  <c r="D89" i="64"/>
  <c r="D88" i="64"/>
  <c r="D87" i="64"/>
  <c r="D85" i="64" s="1"/>
  <c r="D84" i="64" s="1"/>
  <c r="D86" i="64"/>
  <c r="L85" i="64"/>
  <c r="K85" i="64"/>
  <c r="J85" i="64"/>
  <c r="J84" i="64" s="1"/>
  <c r="I85" i="64"/>
  <c r="H85" i="64"/>
  <c r="H84" i="64" s="1"/>
  <c r="G85" i="64"/>
  <c r="G84" i="64" s="1"/>
  <c r="G83" i="64" s="1"/>
  <c r="F85" i="64"/>
  <c r="E85" i="64"/>
  <c r="I84" i="64"/>
  <c r="I83" i="64" s="1"/>
  <c r="F84" i="64"/>
  <c r="F83" i="64" s="1"/>
  <c r="D82" i="64"/>
  <c r="L80" i="64"/>
  <c r="K80" i="64"/>
  <c r="J80" i="64"/>
  <c r="I80" i="64"/>
  <c r="H80" i="64"/>
  <c r="G80" i="64"/>
  <c r="F80" i="64"/>
  <c r="E80" i="64"/>
  <c r="D80" i="64"/>
  <c r="H79" i="64"/>
  <c r="D79" i="64"/>
  <c r="H78" i="64"/>
  <c r="D78" i="64"/>
  <c r="D76" i="64" s="1"/>
  <c r="H77" i="64"/>
  <c r="D77" i="64"/>
  <c r="L76" i="64"/>
  <c r="K76" i="64"/>
  <c r="J76" i="64"/>
  <c r="I76" i="64"/>
  <c r="H76" i="64"/>
  <c r="F76" i="64"/>
  <c r="E76" i="64"/>
  <c r="H75" i="64"/>
  <c r="D75" i="64"/>
  <c r="H74" i="64"/>
  <c r="D74" i="64"/>
  <c r="H73" i="64"/>
  <c r="D73" i="64"/>
  <c r="D71" i="64" s="1"/>
  <c r="H72" i="64"/>
  <c r="H71" i="64" s="1"/>
  <c r="H70" i="64" s="1"/>
  <c r="H69" i="64" s="1"/>
  <c r="D72" i="64"/>
  <c r="L71" i="64"/>
  <c r="K71" i="64"/>
  <c r="K70" i="64" s="1"/>
  <c r="K69" i="64" s="1"/>
  <c r="J71" i="64"/>
  <c r="J70" i="64" s="1"/>
  <c r="J69" i="64" s="1"/>
  <c r="I71" i="64"/>
  <c r="I70" i="64" s="1"/>
  <c r="I69" i="64" s="1"/>
  <c r="F71" i="64"/>
  <c r="E71" i="64"/>
  <c r="E70" i="64" s="1"/>
  <c r="E69" i="64" s="1"/>
  <c r="G70" i="64"/>
  <c r="G69" i="64" s="1"/>
  <c r="L66" i="64"/>
  <c r="O66" i="64" s="1"/>
  <c r="O65" i="64" s="1"/>
  <c r="D66" i="64"/>
  <c r="L65" i="64"/>
  <c r="K65" i="64"/>
  <c r="J65" i="64"/>
  <c r="I65" i="64"/>
  <c r="H65" i="64"/>
  <c r="G65" i="64"/>
  <c r="F65" i="64"/>
  <c r="E65" i="64"/>
  <c r="D65" i="64"/>
  <c r="D64" i="64"/>
  <c r="D63" i="64" s="1"/>
  <c r="L63" i="64"/>
  <c r="K63" i="64"/>
  <c r="J63" i="64"/>
  <c r="I63" i="64"/>
  <c r="H63" i="64"/>
  <c r="G63" i="64"/>
  <c r="F63" i="64"/>
  <c r="E63" i="64"/>
  <c r="D61" i="64"/>
  <c r="D60" i="64"/>
  <c r="L59" i="64"/>
  <c r="O59" i="64" s="1"/>
  <c r="D59" i="64"/>
  <c r="L58" i="64"/>
  <c r="O58" i="64" s="1"/>
  <c r="D58" i="64"/>
  <c r="L57" i="64"/>
  <c r="O57" i="64" s="1"/>
  <c r="D57" i="64"/>
  <c r="L56" i="64"/>
  <c r="O56" i="64" s="1"/>
  <c r="D56" i="64"/>
  <c r="L55" i="64"/>
  <c r="O55" i="64" s="1"/>
  <c r="D55" i="64"/>
  <c r="L54" i="64"/>
  <c r="O54" i="64" s="1"/>
  <c r="D54" i="64"/>
  <c r="L53" i="64"/>
  <c r="O53" i="64" s="1"/>
  <c r="D53" i="64"/>
  <c r="L52" i="64"/>
  <c r="D52" i="64"/>
  <c r="L51" i="64"/>
  <c r="O51" i="64" s="1"/>
  <c r="D51" i="64"/>
  <c r="L48" i="64"/>
  <c r="O48" i="64" s="1"/>
  <c r="K48" i="64"/>
  <c r="J48" i="64"/>
  <c r="I48" i="64"/>
  <c r="H48" i="64"/>
  <c r="G48" i="64"/>
  <c r="F48" i="64"/>
  <c r="E48" i="64"/>
  <c r="D48" i="64"/>
  <c r="L46" i="64"/>
  <c r="O46" i="64" s="1"/>
  <c r="K46" i="64"/>
  <c r="J46" i="64"/>
  <c r="I46" i="64"/>
  <c r="H46" i="64"/>
  <c r="G46" i="64"/>
  <c r="F46" i="64"/>
  <c r="E46" i="64"/>
  <c r="D46" i="64"/>
  <c r="L38" i="64"/>
  <c r="K38" i="64"/>
  <c r="J38" i="64"/>
  <c r="I38" i="64"/>
  <c r="H38" i="64"/>
  <c r="F38" i="64"/>
  <c r="E38" i="64"/>
  <c r="D38" i="64"/>
  <c r="K36" i="64"/>
  <c r="J36" i="64"/>
  <c r="I36" i="64"/>
  <c r="H36" i="64"/>
  <c r="G36" i="64"/>
  <c r="F36" i="64"/>
  <c r="E36" i="64"/>
  <c r="D36" i="64"/>
  <c r="D35" i="64"/>
  <c r="L33" i="64"/>
  <c r="O33" i="64" s="1"/>
  <c r="D33" i="64"/>
  <c r="D32" i="64"/>
  <c r="D31" i="64"/>
  <c r="L31" i="64" s="1"/>
  <c r="D30" i="64"/>
  <c r="L30" i="64" s="1"/>
  <c r="M30" i="64" s="1"/>
  <c r="L29" i="64"/>
  <c r="D29" i="64"/>
  <c r="L28" i="64"/>
  <c r="D28" i="64"/>
  <c r="L27" i="64"/>
  <c r="M27" i="64" s="1"/>
  <c r="D27" i="64"/>
  <c r="D26" i="64"/>
  <c r="D25" i="64" s="1"/>
  <c r="D24" i="64" s="1"/>
  <c r="K25" i="64"/>
  <c r="J25" i="64"/>
  <c r="I25" i="64"/>
  <c r="I24" i="64" s="1"/>
  <c r="H25" i="64"/>
  <c r="F25" i="64"/>
  <c r="E25" i="64"/>
  <c r="E24" i="64"/>
  <c r="P22" i="64"/>
  <c r="L22" i="64"/>
  <c r="O22" i="64" s="1"/>
  <c r="O21" i="64" s="1"/>
  <c r="D22" i="64"/>
  <c r="D21" i="64" s="1"/>
  <c r="P19" i="64"/>
  <c r="D19" i="64"/>
  <c r="D17" i="64" s="1"/>
  <c r="L17" i="64"/>
  <c r="K17" i="64"/>
  <c r="F17" i="64"/>
  <c r="E17" i="64"/>
  <c r="H16" i="64"/>
  <c r="D16" i="64"/>
  <c r="D14" i="64" s="1"/>
  <c r="L14" i="64"/>
  <c r="K14" i="64"/>
  <c r="J14" i="64"/>
  <c r="I14" i="64"/>
  <c r="H14" i="64"/>
  <c r="F14" i="64"/>
  <c r="E14" i="64"/>
  <c r="J7" i="64"/>
  <c r="D34" i="63"/>
  <c r="D33" i="63" s="1"/>
  <c r="D30" i="63"/>
  <c r="E29" i="63"/>
  <c r="D31" i="63"/>
  <c r="F48" i="63"/>
  <c r="F53" i="63"/>
  <c r="F54" i="63"/>
  <c r="F57" i="63"/>
  <c r="F58" i="63"/>
  <c r="F59" i="63"/>
  <c r="F60" i="63"/>
  <c r="F62" i="63"/>
  <c r="F64" i="63"/>
  <c r="F66" i="63"/>
  <c r="F68" i="63"/>
  <c r="F70" i="63"/>
  <c r="F51" i="63"/>
  <c r="F50" i="63" s="1"/>
  <c r="F49" i="63"/>
  <c r="F45" i="63"/>
  <c r="F46" i="63"/>
  <c r="F39" i="63"/>
  <c r="F40" i="63"/>
  <c r="F41" i="63"/>
  <c r="F42" i="63"/>
  <c r="F43" i="63"/>
  <c r="F44" i="63"/>
  <c r="F38" i="63"/>
  <c r="F37" i="63" s="1"/>
  <c r="F35" i="63"/>
  <c r="F36" i="63"/>
  <c r="D12" i="63"/>
  <c r="G55" i="63"/>
  <c r="E34" i="63"/>
  <c r="E69" i="63"/>
  <c r="F69" i="63" s="1"/>
  <c r="E67" i="63"/>
  <c r="F67" i="63" s="1"/>
  <c r="E65" i="63"/>
  <c r="F65" i="63" s="1"/>
  <c r="E63" i="63"/>
  <c r="F63" i="63" s="1"/>
  <c r="E61" i="63"/>
  <c r="F61" i="63" s="1"/>
  <c r="E55" i="63"/>
  <c r="F55" i="63" s="1"/>
  <c r="E52" i="63"/>
  <c r="F52" i="63" s="1"/>
  <c r="E50" i="63"/>
  <c r="E47" i="63" s="1"/>
  <c r="E48" i="63"/>
  <c r="O83" i="64" l="1"/>
  <c r="K67" i="64"/>
  <c r="E67" i="64"/>
  <c r="M28" i="64"/>
  <c r="M25" i="64" s="1"/>
  <c r="M24" i="64" s="1"/>
  <c r="M20" i="64" s="1"/>
  <c r="M11" i="64" s="1"/>
  <c r="O28" i="64"/>
  <c r="O31" i="64"/>
  <c r="M31" i="64"/>
  <c r="K24" i="64"/>
  <c r="K20" i="64" s="1"/>
  <c r="K12" i="64" s="1"/>
  <c r="K11" i="64" s="1"/>
  <c r="F70" i="64"/>
  <c r="F69" i="64" s="1"/>
  <c r="F67" i="64" s="1"/>
  <c r="K84" i="64"/>
  <c r="K83" i="64" s="1"/>
  <c r="L21" i="64"/>
  <c r="L70" i="64"/>
  <c r="L69" i="64" s="1"/>
  <c r="L67" i="64" s="1"/>
  <c r="M95" i="64"/>
  <c r="M94" i="64" s="1"/>
  <c r="O95" i="64"/>
  <c r="O94" i="64" s="1"/>
  <c r="M67" i="64"/>
  <c r="O27" i="64"/>
  <c r="M29" i="64"/>
  <c r="O29" i="64" s="1"/>
  <c r="O52" i="64"/>
  <c r="M52" i="64"/>
  <c r="M50" i="64" s="1"/>
  <c r="M83" i="64"/>
  <c r="E33" i="63"/>
  <c r="E11" i="63" s="1"/>
  <c r="F34" i="63"/>
  <c r="F33" i="63" s="1"/>
  <c r="F11" i="63" s="1"/>
  <c r="H24" i="64"/>
  <c r="J83" i="64"/>
  <c r="J67" i="64" s="1"/>
  <c r="H83" i="64"/>
  <c r="H67" i="64" s="1"/>
  <c r="G67" i="64"/>
  <c r="J24" i="64"/>
  <c r="J20" i="64" s="1"/>
  <c r="J12" i="64" s="1"/>
  <c r="I20" i="64"/>
  <c r="I12" i="64" s="1"/>
  <c r="G20" i="64"/>
  <c r="F24" i="64"/>
  <c r="D50" i="64"/>
  <c r="D20" i="64" s="1"/>
  <c r="D12" i="64" s="1"/>
  <c r="L25" i="64"/>
  <c r="O30" i="64"/>
  <c r="O50" i="64"/>
  <c r="L50" i="64"/>
  <c r="E20" i="64"/>
  <c r="E12" i="64" s="1"/>
  <c r="E11" i="64" s="1"/>
  <c r="H20" i="64"/>
  <c r="H12" i="64" s="1"/>
  <c r="F20" i="64"/>
  <c r="F12" i="64" s="1"/>
  <c r="I67" i="64"/>
  <c r="D70" i="64"/>
  <c r="D69" i="64" s="1"/>
  <c r="D83" i="64"/>
  <c r="L84" i="64"/>
  <c r="L83" i="64" s="1"/>
  <c r="F47" i="63"/>
  <c r="O68" i="64" l="1"/>
  <c r="N67" i="64"/>
  <c r="O25" i="64"/>
  <c r="F11" i="64"/>
  <c r="O67" i="64"/>
  <c r="J11" i="64"/>
  <c r="I11" i="64"/>
  <c r="G11" i="64"/>
  <c r="H11" i="64"/>
  <c r="L24" i="64"/>
  <c r="L20" i="64" s="1"/>
  <c r="O24" i="64"/>
  <c r="O20" i="64" s="1"/>
  <c r="D67" i="64"/>
  <c r="D11" i="64"/>
  <c r="F29" i="63"/>
  <c r="F12" i="63"/>
  <c r="E12" i="63"/>
  <c r="E13" i="62"/>
  <c r="E11" i="62"/>
  <c r="E12" i="62"/>
  <c r="E10" i="62"/>
  <c r="D9" i="62"/>
  <c r="D7" i="62" s="1"/>
  <c r="L12" i="64" l="1"/>
  <c r="L11" i="64" s="1"/>
  <c r="E9" i="62"/>
  <c r="E8" i="62"/>
  <c r="D14" i="62"/>
  <c r="D6" i="62" s="1"/>
  <c r="C14" i="62"/>
  <c r="C6" i="62" s="1"/>
  <c r="E17" i="62"/>
  <c r="E16" i="62"/>
  <c r="E14" i="62" s="1"/>
  <c r="D32" i="63"/>
  <c r="D29" i="63" s="1"/>
  <c r="E6" i="62" l="1"/>
  <c r="O13" i="64"/>
  <c r="N12" i="64"/>
  <c r="O12" i="64" l="1"/>
  <c r="O11" i="64" s="1"/>
  <c r="N11" i="64"/>
</calcChain>
</file>

<file path=xl/sharedStrings.xml><?xml version="1.0" encoding="utf-8"?>
<sst xmlns="http://schemas.openxmlformats.org/spreadsheetml/2006/main" count="501" uniqueCount="347">
  <si>
    <t>Danh mục dự án</t>
  </si>
  <si>
    <t>Ghi chú</t>
  </si>
  <si>
    <t>Số quyết định; ngày, tháng, năm ban hành</t>
  </si>
  <si>
    <t>Giá trị quyết toán</t>
  </si>
  <si>
    <t>Tổng số (tất cả các nguồn vốn)</t>
  </si>
  <si>
    <t>Giáo dục, đào tạo</t>
  </si>
  <si>
    <t>Giao thông</t>
  </si>
  <si>
    <t>Cấp nước, thoát nước</t>
  </si>
  <si>
    <t>Công nghệ thông tin</t>
  </si>
  <si>
    <t>Hoạt động của các cơ quan quản lý nhà nước</t>
  </si>
  <si>
    <t>I</t>
  </si>
  <si>
    <t>II</t>
  </si>
  <si>
    <t>III</t>
  </si>
  <si>
    <t>IV</t>
  </si>
  <si>
    <t>B</t>
  </si>
  <si>
    <t>A</t>
  </si>
  <si>
    <t>Đơn vị tính: Triệu đồng</t>
  </si>
  <si>
    <t>Tổng mức đầu tư</t>
  </si>
  <si>
    <t>ĐẦU TƯ TỪ NGUỒN THU SỬ DỤNG ĐẤT</t>
  </si>
  <si>
    <t>Quyết định phê duyệt quyết toán</t>
  </si>
  <si>
    <t>TỔNG CỘNG</t>
  </si>
  <si>
    <t>Quyết định phê duyệt chủ trương đầu tư, hoặc quyết định đầu tư</t>
  </si>
  <si>
    <t xml:space="preserve">Dự phòng chung ngân sách địa phương </t>
  </si>
  <si>
    <t>Trường Tiểu học Phương Viên</t>
  </si>
  <si>
    <t>Lũy kế ngân sách địa phương đã giao đến hết năm 2020</t>
  </si>
  <si>
    <t>Chủ đầu tư/đơn vị thực hiện</t>
  </si>
  <si>
    <t>Trụ sở xã Bằng Phúc</t>
  </si>
  <si>
    <t>Trong đó: ngân sách huyện</t>
  </si>
  <si>
    <t>Ban QLDA ĐTXD huyện</t>
  </si>
  <si>
    <t>Dự án nâng cấp cải tạo hệ thống kênh thoát nước từ Mỏ nước đến tổ 7, thị trấn Bằng Lũng, huyện Chợ Đồn, tỉnh Bắc Kạn</t>
  </si>
  <si>
    <t>Nâng cấp, cải tạo mặt đường và hệ thống rãnh thoát nước đường Bằng Lũng - Bản Tàn</t>
  </si>
  <si>
    <t>Cầu tràn Phai Điểng, xã Tân Lập, huyện Chợ Đồn, tỉnh Bắc Kạn</t>
  </si>
  <si>
    <t>Cầu tràn vào thôn Khuổi Tạo, xã Yên Mỹ, huyện Chợ Đồn, tỉnh Bắc Kạn</t>
  </si>
  <si>
    <t>Xây dựng cầu tràn số 1, số 2 tuyến đường Kéo Nàng - Khuổi Kẹn, xã Bản Thi, huyện Chợ Đồn, tỉnh Bắc Kạn</t>
  </si>
  <si>
    <t>Đường bê tông Khuổi Tằn, thôn Cốc Lùng, xã Đồng Thắng, huyện Chợ Đồn, tỉnh Bắc Kạn</t>
  </si>
  <si>
    <t>Cầu tràn Pác Cưởm, thôn Nà Khảo, xã Đại Sảo, huyện Chợ Đồn, tỉnh Bắc Kạn</t>
  </si>
  <si>
    <t>Đường giao thông nông thôn từ Bản Quá đi Bản Lồm, xã Nam Cường</t>
  </si>
  <si>
    <t>Sửa chữa ngầm tràn Pác Là, thôn Pác Là, xã Yên Phong, huyện Chợ Đồn, tỉnh Bắc Kạn</t>
  </si>
  <si>
    <t>3486/QĐ-UBND ngày 30/11/2020</t>
  </si>
  <si>
    <t>1428/QĐ-UBND ngày 18/6/2021</t>
  </si>
  <si>
    <t>465/QĐ-UBND ngày 10/3/2021</t>
  </si>
  <si>
    <t>464/QĐ-UBND ngày 10/3/2021</t>
  </si>
  <si>
    <t>Sửa chữa, nâng cấp nước sạch thôn Nà Lược và thôn Nà Ngần, xã Tân Lập</t>
  </si>
  <si>
    <t>Trường Tiểu học Nam Cường, huyện Chợ Đồn, tỉnh Bắc Kạn</t>
  </si>
  <si>
    <t>1151/QĐ-UBND ngày 19/5/2021</t>
  </si>
  <si>
    <t>1916/QĐ-UBND ngày 21/7/2019</t>
  </si>
  <si>
    <t xml:space="preserve">2599/QĐ-UBND ngày 29/9/2017 </t>
  </si>
  <si>
    <t>466/QĐ-UBND ngày 10/3/2021</t>
  </si>
  <si>
    <t>Bố trí cho các dự án chuyển tiếp</t>
  </si>
  <si>
    <t>Bố trí cho các dự án khởi công mới</t>
  </si>
  <si>
    <t>Trường Mầm non Yên Thịnh, huyện Chợ Đồn, tỉnh Bắc Kạn</t>
  </si>
  <si>
    <t>Nhà công vụ điểm trường Khuổi Đẩy, trường Tiểu học, Mầm non  Bình Trung, huyện Chợ Đồn, tỉnh Bắc Kạn (Hạng mục: 04 phòng)</t>
  </si>
  <si>
    <t>Trường tiểu học Xuân Lạc, huyện Chợ Đồn, tỉnh Bắc Kạn</t>
  </si>
  <si>
    <t>3689/QĐ-UBND ngày 16/8/2021</t>
  </si>
  <si>
    <t>462/QĐ-UBND ngày 10/3/2021</t>
  </si>
  <si>
    <t>467/QĐ-UBND ngày 10/3/2021</t>
  </si>
  <si>
    <t>1340/QĐ-UBND ngày 29/7/2021 của UBND tỉnh</t>
  </si>
  <si>
    <t>Y tế</t>
  </si>
  <si>
    <t>3484/QĐ-UBND ngày 30/11/2020</t>
  </si>
  <si>
    <t>Thủy lợi</t>
  </si>
  <si>
    <t>Xây dựng đập kênh Phai Chúa thôn Nà Dạ, xã Xuân Lạc, huyện Chợ Đồn, Bắc Kạn</t>
  </si>
  <si>
    <t>Kè rọ đá chống xói lở cánh đồng Thôm Hiu, thôn Bản Mới, xã Bằng Phúc, huyện Chợ Đồn, tỉnh Bắc Kạn</t>
  </si>
  <si>
    <t>Đập Nà Cọn, thôn Nà Pha, xã Đồng Lạc, huyện Chợ Đồn, tỉnh Bắc Kạn</t>
  </si>
  <si>
    <t>Kè cánh đồng Pài Lỉnh, xã Đại Sảo</t>
  </si>
  <si>
    <t>Đập Phai Tính, thôn Bằng Viễn 2, xã Phương Viên</t>
  </si>
  <si>
    <t>Xây cầu máng dẫn nước tưới tiêu cánh đồng Tông Liên, xã Bình Trung</t>
  </si>
  <si>
    <t>Đập, kênh Khuổi Mèo, thôn Nà Áng, xã Đồng Lạc</t>
  </si>
  <si>
    <t>3483/QĐ-UBND ngày 30/11/2020</t>
  </si>
  <si>
    <t>461/QĐ-UBND ngày 10/3/2021</t>
  </si>
  <si>
    <t>463/QĐ-UBND ngày 10/3/2021</t>
  </si>
  <si>
    <t>Văn hóa</t>
  </si>
  <si>
    <t>Xây dựng hệ thống camera an ninh và Trung tâm điều hành thông minh (IOC) của huyện</t>
  </si>
  <si>
    <t>Kè chắn nước, nạo vét trước cổng UBND xã Bản Thi</t>
  </si>
  <si>
    <t>Kè Nà Làng thôn Choong xã Phương Viên</t>
  </si>
  <si>
    <t xml:space="preserve">Nâng cấp ngầm tràn Pác Pe thôn Nà Lùng xã Lương Bằng </t>
  </si>
  <si>
    <t>Gia cố và hót đất sạt lở tuyến đường Bản Hỏ</t>
  </si>
  <si>
    <t>Nâng cấp, gia cố tuyến mương Phai Quang xã Bằng Phúc</t>
  </si>
  <si>
    <t>Gia cố và hót đất sạt lở  kè điểm trường Bản Hỏ</t>
  </si>
  <si>
    <t>Văn phòng HĐND&amp;UBND huyện</t>
  </si>
  <si>
    <t>Dự án: Đo đạc chỉnh lý bản đồ địa chính đất lâm nghiệp, xây dựng hệ thống hồ sơ địa chính khu đo 03 đơn vị: xã Phong Huân, xã Bằng Lãng và xã Nghĩa Tá thuộc huyện Chợ Đồn</t>
  </si>
  <si>
    <t>2952/QĐ-UBND ngày 29/10/2019</t>
  </si>
  <si>
    <t>2965/QĐ-UBND ngày 30/10/2019</t>
  </si>
  <si>
    <t>2963b/QĐ-UBND ngày 29/10/2019</t>
  </si>
  <si>
    <t>2944a/QĐ-UBND ngày 24/10/2019</t>
  </si>
  <si>
    <t>Kè bảo vệ Cánh đồng Tông Kép, Tông Huống xã Yên Thượng</t>
  </si>
  <si>
    <t>2951/QĐ-UBND ngày 29/10/2019</t>
  </si>
  <si>
    <t>2965a/QĐ-UBND ngày 30/10/2019</t>
  </si>
  <si>
    <t>3031a/QĐ-UBND ngày 31/10/2019</t>
  </si>
  <si>
    <t>672/QĐ-UBND ngày 01/4/2021</t>
  </si>
  <si>
    <t>660/QĐ-UBND ngày 31/3/2021</t>
  </si>
  <si>
    <t>63/QĐ-UBND ngày 14/01/2021</t>
  </si>
  <si>
    <t>Đầu tư xây dựng Bến xe khách Bằng Lũng, huyện Chợ Đồn (Giai đoạn 2)</t>
  </si>
  <si>
    <t>673/QĐ-UBND ngày 01/4/2021</t>
  </si>
  <si>
    <t>659/QĐ-UBND ngày 31/3/2021</t>
  </si>
  <si>
    <t>Phòng Tài nguyên và Môi trường</t>
  </si>
  <si>
    <t>Kè bảo vệ đường trục thôn Bản Loàn, xã Yên Thịnh, huyện Chợ Đồn, tỉnh Bắc Kạn</t>
  </si>
  <si>
    <t>Kênh Vằng Quắc - Tông Luông, thôn Khau Toọc, xã Yên Phong, huyện Chợ Đồn, tỉnh Bắc Kạn</t>
  </si>
  <si>
    <t xml:space="preserve">Kè rọ đá bảo vệ mương Khuổi Só (đoạn dưới nhà ông Chu), xã Bình Trung, huyện Chợ Đồn, tỉnh Bắc Kạn </t>
  </si>
  <si>
    <t>Trạm Y tế xã Tân Lập, huyện Chợ Đồn, tỉnh Bắc Kạn (Hạng mục: San nền, giải phóng mặt bằng)</t>
  </si>
  <si>
    <t>Mở rộng sân trước cổng Ban chỉ huy quân sự huyện Chợ Đồn</t>
  </si>
  <si>
    <t>Đối ứng thực hiện dự án Tôn tạo, tu bổ di tích lịch sử Nà Pậu, xã Lương Bằng, huyện Chợ Đồn</t>
  </si>
  <si>
    <t>Đối ứng Xây dựng Nhà bia ghi tên liệt sĩ xã Xuân Lạc, xã Nam Cường</t>
  </si>
  <si>
    <t>Đối ứng kinh phí thực hiện dự án Đầu tư xây dựng tuyến đường Quảng Bạch - Bằng Phúc, huyện Chợ Đồn (Đối ứng GPMB)</t>
  </si>
  <si>
    <t>Đo đạc, chỉnh lý bản đồ địa chính đất lâm nghiệp tỷ lệ 1/10.000 gắn với cấp giấy chứng nhận quyền sử dụng đất, quyền sở hữu nhà ở và tài sản khác gắn liền với đất khu đo 02 đơn vị xã Lương Bằng và xã Bình Trung thuộc huyện Chợ Đồn</t>
  </si>
  <si>
    <t>Đo đạc, chỉnh lý bản đồ địa chính đất lâm nghiệp gắn với cấp giấy chứng nhận quyền sử dụng đất, quyền sở hữu nhà ở và tài sản khác gắn liền với đất khu đo xã Nam Cường, Xuân Lạc</t>
  </si>
  <si>
    <t>Đo đạc, chỉnh lý bản đồ địa chính đất lâm nghiệp gắn với cấp giấy chứng nhận quyền sử dụng đất, quyền sở hữu nhà ở và tài sản khác gắn liền với đất khu đo xã Đồng Lạc, Tân Lập, Quảng Bạch</t>
  </si>
  <si>
    <t>44/QĐ-UBND ngày 30/11/2020</t>
  </si>
  <si>
    <t>3480/QĐ-UBND ngày 30/11/2020</t>
  </si>
  <si>
    <t>1058/QĐ-UBND ngày 12/5/2021</t>
  </si>
  <si>
    <t>3485/QĐ-UBND ngày 30/11/2020</t>
  </si>
  <si>
    <t>3489/QĐ-UBND ngày 30/11/2020</t>
  </si>
  <si>
    <t>47/NQ-HĐND ngày 14/7/2021 của HĐND tỉnh Bắc Kạn</t>
  </si>
  <si>
    <t>3515/QĐ-UBND ngày 30/11/2020 của UBND huyện</t>
  </si>
  <si>
    <t>18/QĐ-UBND ngày 28/7/2021</t>
  </si>
  <si>
    <t>UBND huyện Chợ Đồn</t>
  </si>
  <si>
    <t>UBND huyện</t>
  </si>
  <si>
    <t>2914/QĐ-UBND ngày 14/10/2020</t>
  </si>
  <si>
    <t xml:space="preserve">Xây dựng một số hạng mục phụ trợ các di tích đã được xếp hạng, điểm du lịch sinh thái trên địa bàn huyện </t>
  </si>
  <si>
    <t>3488/QĐ-UBND ngày 30/11/2020</t>
  </si>
  <si>
    <t>817/QĐ-UBND ngày 20/4/2021</t>
  </si>
  <si>
    <t>460/QĐ-UBND ngày 10/3/2021</t>
  </si>
  <si>
    <t>2964/QĐ-UBND ngày 30/10/2019</t>
  </si>
  <si>
    <t>3937/QĐ-UBND ngày 26/8/2021</t>
  </si>
  <si>
    <t>3938/QĐ-UBND ngày 26/8/2021</t>
  </si>
  <si>
    <t>3939/QĐ-UBND ngày 26/8/2021</t>
  </si>
  <si>
    <t>3940/QĐ-UBND ngày 26/8/2021</t>
  </si>
  <si>
    <t>3943/QĐ-UBND ngày 26/8/2021</t>
  </si>
  <si>
    <t>3944/QĐ-UBND ngày 26/8/2021</t>
  </si>
  <si>
    <t>3945/QĐ-UBND ngày 26/8/2021</t>
  </si>
  <si>
    <t>3946/QĐ-UBND ngày 26/8/2021</t>
  </si>
  <si>
    <t>3947/QĐ-UBND ngày 26/8/2021</t>
  </si>
  <si>
    <t>67/NQ-HĐND ngày 14/7/2021 của HĐND tỉnh</t>
  </si>
  <si>
    <t>3955/QĐ-UBND ngày 27/8/2021</t>
  </si>
  <si>
    <t>3956/QĐ-UBND ngày 27/8/2021</t>
  </si>
  <si>
    <t>3848/QĐ-UBND ngày 23/8/2021</t>
  </si>
  <si>
    <t>4=5+6</t>
  </si>
  <si>
    <t>8=9+10</t>
  </si>
  <si>
    <t>4039/QĐ-UBND ngày 29/8/2021</t>
  </si>
  <si>
    <t>Hoạt động kinh tế</t>
  </si>
  <si>
    <t>Bảo vệ môi trường</t>
  </si>
  <si>
    <t>5815/QĐ-UBND ngày 25/11/2021</t>
  </si>
  <si>
    <t>Khắc phục sửa chữa tuyến kè bảo vệ cánh đồng và đường giao thông vào Trụ sở xã Tân Lập, huyện Chợ Đồn</t>
  </si>
  <si>
    <t>5103/QĐ-UBND ngày 11/10/2021</t>
  </si>
  <si>
    <t>5839/QĐ-UBND ngày 29/11/2021</t>
  </si>
  <si>
    <t>Tăng</t>
  </si>
  <si>
    <t>Giảm</t>
  </si>
  <si>
    <t>Xây dựng Hội trường Trung tâm Chính trị huyện Chợ Đồn, tỉnh Bắc Kạn</t>
  </si>
  <si>
    <t>Biểu số 02</t>
  </si>
  <si>
    <t>Quốc phòng</t>
  </si>
  <si>
    <t>Xã hội</t>
  </si>
  <si>
    <t>Văn hóa, thông tin</t>
  </si>
  <si>
    <t>Y tế, dân số và gia đình</t>
  </si>
  <si>
    <t>Quỹ Hội nông dân huyện</t>
  </si>
  <si>
    <t>Trạm y tế xã Ngọc Phái, huyện Chợ Đồn, tỉnh Bắc Kạn</t>
  </si>
  <si>
    <t>Trường Mầm non Quảng Bạch, huyện Chợ Đồn, tỉnh Bắc Kạn</t>
  </si>
  <si>
    <t>Trường Tiểu học Bằng Lãng, huyện Chợ Đồn, tỉnh Bắc Kạn</t>
  </si>
  <si>
    <t>Trường Mầm non Lương Bằng, huyện Chợ Đồn, tỉnh Bắc Kạn</t>
  </si>
  <si>
    <t>Trường Mầm non Nam Cường, huyện Chợ Đồn, tỉnh Bắc Kạn</t>
  </si>
  <si>
    <t>5874/QĐ-UBND ngày 30/11/2021</t>
  </si>
  <si>
    <t>Quỹ tài chính nhà nước ngoài NS</t>
  </si>
  <si>
    <t>Cầu tràn Pác Cáp, thôn Khuổi Đăm, xã Quảng Bạch, huyện Chợ Đồn</t>
  </si>
  <si>
    <t>CHI XÂY DỰNG CƠ BẢN VỐN TẬP TRUNG TRONG NƯỚC</t>
  </si>
  <si>
    <t>Bố trí cho các dự án quyết toán</t>
  </si>
  <si>
    <t>5921/QĐ-UBND ngày 01/12/2021</t>
  </si>
  <si>
    <t>Đối ứng vốn tài trợ Ngân hàng TMCP Công thương VN</t>
  </si>
  <si>
    <t>Đối ứng vốn NS tỉnh và Vốn xổ số kiến thiết</t>
  </si>
  <si>
    <t>Quỹ hỗ trợ nông dân</t>
  </si>
  <si>
    <t>Nhà công vụ Điểm trường Tà Han, trường Tiểu học Xuân Lạc, huyện Chợ Đồn, tỉnh Bắc Kạn (Hạng mục: 05 phòng)</t>
  </si>
  <si>
    <t>193/QĐ-UBND ngày 19/01/2022</t>
  </si>
  <si>
    <t>194/QĐ-UBND ngày 19/01/2022</t>
  </si>
  <si>
    <t>STT</t>
  </si>
  <si>
    <t>Nguồn vốn</t>
  </si>
  <si>
    <t>KH Đầu tư công trung hạn giai đoạn 2021-2025 sau điều chỉnh</t>
  </si>
  <si>
    <t>KH Đầu tư công trung hạn giai đoạn 2021-2025 đã giao tại NQ số 10/NQ-HĐND ngày 25/01/2022</t>
  </si>
  <si>
    <t>Biểu 01</t>
  </si>
  <si>
    <t>Vốn ngân sách địa phương</t>
  </si>
  <si>
    <t>Trong đó</t>
  </si>
  <si>
    <t>Chi xây dựng cơ bản vốn tập trung trong nước</t>
  </si>
  <si>
    <t>Thực hiện trích tối thiểu 10% số thu sử dụng đất để thực hiện công tác đo đạc, đăng ký đất đai, lập cơ sở dữ liệu hồ sơ địa chính và giấy chứng nhận quyền sử dụng đất</t>
  </si>
  <si>
    <t>Tổng cộng</t>
  </si>
  <si>
    <t>Cân đối NS tỉnh phân cấp cho huyện điều hành</t>
  </si>
  <si>
    <t>NQ số 19/NQ-HĐND ngày 19/7/2022 của HĐND tỉnh</t>
  </si>
  <si>
    <t>Hỗ trợ quy hoạch tập trung xã</t>
  </si>
  <si>
    <t>Đối ứng các Chương trình MTQG</t>
  </si>
  <si>
    <t>Chương trình MTQG Giảm nghèo bền vững</t>
  </si>
  <si>
    <t>Chương trình MTQG phát triển kinh tế - xã hội vùng đồng bào dân tộc thiểu số và miền núi</t>
  </si>
  <si>
    <t>Chương trình MTQG xây dựng nông thôn mới</t>
  </si>
  <si>
    <t>Đã phân bổ chi tiết tại NQ số 18/NQ-HĐND ngày 31/8/2022 của HĐND huyện Chợ Đồn</t>
  </si>
  <si>
    <t xml:space="preserve"> -</t>
  </si>
  <si>
    <t>Hỗ trợ các địa phương thực hiện Chương trình MTQG xây dựng nông thôn mới</t>
  </si>
  <si>
    <t>NQ số 42/NQ-HĐND ngày 18/10/2022 của HĐND tỉnh</t>
  </si>
  <si>
    <t>BIỂU KẾ HOẠCH ĐẦU TƯ CÔNG TRUNG HẠN GIAI ĐOẠN 2021-2025 VỐN CÂN ĐỐI NGÂN SÁCH TỈNH PHÂN CẤP HUYỆN ĐIỀU HÀNH</t>
  </si>
  <si>
    <t>Quy hoạch chung xây dựng xã Yên Thịnh</t>
  </si>
  <si>
    <t>Quy hoạch chung xây dựng xã Đồng Thắng</t>
  </si>
  <si>
    <t>Quy hoạch chung xây dựng xã Quảng Bạch</t>
  </si>
  <si>
    <t>Quy hoạch chung xây dựng xã Ngọc Phái</t>
  </si>
  <si>
    <t>Quy hoạch chung xây dựng xã Bằng Lãng</t>
  </si>
  <si>
    <t>Quy hoạch chung xây dựng xã Nam Cường</t>
  </si>
  <si>
    <t>Quy hoạch chung xây dựng xã Đồng Lạc</t>
  </si>
  <si>
    <t>Quy hoạch chung xây dựng xã Lương Bằng</t>
  </si>
  <si>
    <t>Quy hoạch chung xây dựng xã Yên Thượng</t>
  </si>
  <si>
    <t>Quy hoạch chung xây dựng xã Nghĩa Tá</t>
  </si>
  <si>
    <t>Quy hoạch chung xây dựng xã Xuân Lạc</t>
  </si>
  <si>
    <t>Quy hoạch chung xây dựng xã Bình Trung</t>
  </si>
  <si>
    <t>Quy hoạch chung xây dựng xã Tân Lập</t>
  </si>
  <si>
    <t>Quy hoạch chung xây dựng xã Đại Sảo</t>
  </si>
  <si>
    <t>Quy hoạch chung xây dựng xã Yên Mỹ</t>
  </si>
  <si>
    <t>Quy hoạch chung xây dựng xã Bản Thi</t>
  </si>
  <si>
    <t>Trong đó: NSĐP</t>
  </si>
  <si>
    <t>UBND xã Yên Thịnh</t>
  </si>
  <si>
    <t>UBND xã Đồng Thắng</t>
  </si>
  <si>
    <t>UBND xã Quảng Bạch</t>
  </si>
  <si>
    <t>UBND xã Ngọc Phái</t>
  </si>
  <si>
    <t>UBND xã Bằng Lãng</t>
  </si>
  <si>
    <t>UBND xã Nam Cường</t>
  </si>
  <si>
    <t>UBND xã Đồng Lạc</t>
  </si>
  <si>
    <t>UBND xã Lương Bằng</t>
  </si>
  <si>
    <t>UBND xã Yên Thượng</t>
  </si>
  <si>
    <t>UBND xã Nghĩa Tá</t>
  </si>
  <si>
    <t>UBND xã Xuân Lạc</t>
  </si>
  <si>
    <t>UBND xã Bình  Trung</t>
  </si>
  <si>
    <t>UBND xã Tân Lập</t>
  </si>
  <si>
    <t>UBND xã Đại Sảo</t>
  </si>
  <si>
    <t>UBND xã Yên Mỹ</t>
  </si>
  <si>
    <t>UBND xã Bản Thi</t>
  </si>
  <si>
    <t>Xã Bằng Lãng</t>
  </si>
  <si>
    <t>Xã Lương Bằng</t>
  </si>
  <si>
    <t xml:space="preserve">Nhà Văn hóa và trung tâm thể thao xã Lương Bằng </t>
  </si>
  <si>
    <t xml:space="preserve">Nhà Văn hóa thôn Bản Đó </t>
  </si>
  <si>
    <t>Nhà Văn hóa thôn Bản Mòn</t>
  </si>
  <si>
    <t>Nhà Văn hóa thôn Búc Duộng</t>
  </si>
  <si>
    <t>Nhà Văn hóa thôn Nà Mương</t>
  </si>
  <si>
    <t>Nhà Văn hóa thôn Nà Lùng</t>
  </si>
  <si>
    <t>Nâng cấp chợ xã Lương Bằng</t>
  </si>
  <si>
    <t>Xã Nam Cường</t>
  </si>
  <si>
    <t>Nhà văn hoá xã và trung tâm thể thao xã Nam Cường</t>
  </si>
  <si>
    <t>Xã Ưu tiên đạt chuẩn NTM</t>
  </si>
  <si>
    <t>Xã Đồng Thắng</t>
  </si>
  <si>
    <t>Đường Khuổi Vắc, thôn Nà Kham</t>
  </si>
  <si>
    <t>Xã Yên Thượng</t>
  </si>
  <si>
    <t>Sửa chữa, nâng cấp tuyến đường liên xã Yên Thượng</t>
  </si>
  <si>
    <t>Xã Nghĩa Tá</t>
  </si>
  <si>
    <t>Kênh Nà Lốc thôn Nà Cà</t>
  </si>
  <si>
    <t>Kênh mương Khuổi Dạ Bản Bẳng</t>
  </si>
  <si>
    <t>Xã Đạt chuẩn NTM nâng cao giai đoạn 2021-2025</t>
  </si>
  <si>
    <t>Xã Yên Phong</t>
  </si>
  <si>
    <t>Đường trục thôn Khuân Toong từ cầu treo đến nhà ông Giảo</t>
  </si>
  <si>
    <t>Đường liên thôn Pác Toong-Phiêng Quắc-Khuân Toong</t>
  </si>
  <si>
    <t>Đường trục thôn 254b đến ông Ngư, bà Thu, ông Khoa</t>
  </si>
  <si>
    <t>Nhà văn hoá xã Yên Phong</t>
  </si>
  <si>
    <t>Xã Tân Lập</t>
  </si>
  <si>
    <t>Nhà văn hoá xã Tân Lập</t>
  </si>
  <si>
    <t>Xã Yên Mỹ</t>
  </si>
  <si>
    <t>Nhà văn hoá xã Yên Mỹ</t>
  </si>
  <si>
    <t>Xã Bản Thi</t>
  </si>
  <si>
    <t>Đường liên thôn Kéo Nàng - Khuổi Kẹn đoạn từ  lớp học đến nhà văn hóa thôn</t>
  </si>
  <si>
    <t>Xã Bình Trung</t>
  </si>
  <si>
    <t>Nhà văn hoá xã Bình Trung</t>
  </si>
  <si>
    <t>Xã Đại Sảo</t>
  </si>
  <si>
    <t>Xã trong lộ trình đạt chuẩn NTM giai đoạn 2021-2025</t>
  </si>
  <si>
    <t>III.1</t>
  </si>
  <si>
    <t>III.2</t>
  </si>
  <si>
    <t>III.3</t>
  </si>
  <si>
    <t>BQLDA ĐTXD</t>
  </si>
  <si>
    <t>UBND xã Yên Phong</t>
  </si>
  <si>
    <t>UBND xã Bình Trung</t>
  </si>
  <si>
    <t>BIỂU ĐIỀU CHỈNH KẾ HOẠCH ĐẦU TƯ CÔNG TRUNG HẠN GIAI ĐOẠN 2021-2025 VỐN NGÂN SÁCH ĐỊA PHƯƠNG (Lần 3)</t>
  </si>
  <si>
    <t>Kế hoạch vốn ngân sách địa phương giai đoạn 2021-2025 đã giao</t>
  </si>
  <si>
    <t>Đề nghị điều chỉnh</t>
  </si>
  <si>
    <t>Kế hoạch vốn ngân sách địa phương giai đoạn 2021-2025 sau điều chỉnh</t>
  </si>
  <si>
    <t>Nhà Làm việc Ban quản lý dự án đầu tư xây dựng huyện</t>
  </si>
  <si>
    <t>Trường Mầm non Yên Phong (Hạng mục: Hạng mục: Nâng cấp nhà lớp học 02 tầng,cải tạo sửa chữa một số hạng mục lớp học, nhà bếp và các hạng mục phụ trợ)</t>
  </si>
  <si>
    <t>3278/QĐ-UBND ngày 12/10/2022</t>
  </si>
  <si>
    <t>Trong đó: NS tỉnh, nguồn tài trợ , nguồn khác…</t>
  </si>
  <si>
    <t>TỔNG CỘNG (A+B)</t>
  </si>
  <si>
    <t>15=(12-13)+14</t>
  </si>
  <si>
    <t>Trường THCS Nam Cường</t>
  </si>
  <si>
    <t>3941/QĐ-UBND ngày 26/8/2021, ĐC số 1597/QĐ-UBND ngày 12/5/2022</t>
  </si>
  <si>
    <t>Dự phòng chưa phân bổ</t>
  </si>
  <si>
    <t>4041/QĐ-UBND ngày 29/8/2021, ĐC số 1992/QĐ-UBND ngày 15/6/2022</t>
  </si>
  <si>
    <t>BS Danh mục</t>
  </si>
  <si>
    <t>Điều chỉnh Chủ trương ĐT</t>
  </si>
  <si>
    <t>Đối ứng vốn tài trợ Ngân hàng TMCP Ngoại thương
Việt Nam, Điều chỉnh chủ trương ĐT</t>
  </si>
  <si>
    <t>BS danh mục</t>
  </si>
  <si>
    <t xml:space="preserve">Chưa triển khai thực hiện do có lộ trình sáp nhập trường </t>
  </si>
  <si>
    <t>QĐ số 982/QĐ-UBND ngày 22/3/2022</t>
  </si>
  <si>
    <t>Vốn tài trợ quỹ thiện tâm</t>
  </si>
  <si>
    <t>1567/QĐ-UBND ngày 11/5/2022</t>
  </si>
  <si>
    <t>CT Đã quyết toán</t>
  </si>
  <si>
    <t>1692/QĐ-UBND ngày 25/5/2022</t>
  </si>
  <si>
    <t>Dự án đã quyết toán</t>
  </si>
  <si>
    <t>QĐ số 2199/QĐ-UBND ngày 30/6/2022</t>
  </si>
  <si>
    <t>Số 2019/QĐ-UBND ngày 16/6/2022</t>
  </si>
  <si>
    <t>1994/QĐ-UBND ngày 15/6/2022</t>
  </si>
  <si>
    <t>Đối ứng Nguồn
thực hiện pháp
lệnh ưu đãi
người có công
năm 2021</t>
  </si>
  <si>
    <t>QĐ số 2020/QĐ-UBND ngày 16/6/2022</t>
  </si>
  <si>
    <t>603/QĐ-UBND ngày 23/02/2022</t>
  </si>
  <si>
    <t>QĐ số 423a/QĐ-UBND ngày 28/01/2022</t>
  </si>
  <si>
    <t>QĐ số 219/QĐ-UBND ngày 19/01/2022</t>
  </si>
  <si>
    <t>QĐ số 376/QĐ-UBND ngày 26/01/2022</t>
  </si>
  <si>
    <t>1923/QĐ-UBND ngày 07/6/2022</t>
  </si>
  <si>
    <t xml:space="preserve">5881/QĐ-UBND ngày 30/11/2021 </t>
  </si>
  <si>
    <t>Dự án đã quyết toán - Đối ứng vốn tài trợ</t>
  </si>
  <si>
    <t xml:space="preserve">5261/QĐ-UBND ngày 15/10/2021 </t>
  </si>
  <si>
    <t>361/QĐ-UBND ngày 25/01/2022</t>
  </si>
  <si>
    <t>6301/QĐ-UBND ngày 30/12/2021</t>
  </si>
  <si>
    <t>4414/QĐ-UBND ngày 07/9/2021</t>
  </si>
  <si>
    <t>2021/QĐ-UBND ngày 16/6/2022</t>
  </si>
  <si>
    <t>Dừng dự án</t>
  </si>
  <si>
    <t>Đối ứng nguồn NSTW</t>
  </si>
  <si>
    <t>Đầu tư từ nguồn thu sử dụng đât</t>
  </si>
  <si>
    <t>Công trình Mật (Căn cứ chiến đấu huyện)</t>
  </si>
  <si>
    <t>Sân thể thao xã Bằng Lãng</t>
  </si>
  <si>
    <t>Số 3855/QĐ-UBND ngày 28/11/2022</t>
  </si>
  <si>
    <t>Số 3854/QĐ-UBND ngày 28/11/2022</t>
  </si>
  <si>
    <t>Số 3843/QĐ-UBND ngày 28/11/2022</t>
  </si>
  <si>
    <t>Số 3844/QĐ-UBND ngày 28/11/2022</t>
  </si>
  <si>
    <t>Số 3845/QĐ-UBND ngày 28/11/2022</t>
  </si>
  <si>
    <t>Số 3846/QĐ-UBND ngày 28/11/2022</t>
  </si>
  <si>
    <t>Số 3847/QĐ-UBND ngày 28/11/2022</t>
  </si>
  <si>
    <t>Số 3856/QĐ-UBND ngày 28/11/2022</t>
  </si>
  <si>
    <t>Số 3853/QĐ-UBND ngày 28/11/2022</t>
  </si>
  <si>
    <t>Số 3861/QĐ-UBND ngày 28/11/2022</t>
  </si>
  <si>
    <t>Số 3862/QĐ-UBND ngày 28/11/2022</t>
  </si>
  <si>
    <t>Số 3863/QĐ-UBND ngày 28/11/2022</t>
  </si>
  <si>
    <t>Số 3864/QĐ-UBND ngày 28/11/2022</t>
  </si>
  <si>
    <t>Số 3857/QĐ-UBND ngày 28/11/2022</t>
  </si>
  <si>
    <t>Số 3858/QĐ-UBND ngày 28/11/2022</t>
  </si>
  <si>
    <t>Số 3859/QĐ-UBND ngày 28/11/2022</t>
  </si>
  <si>
    <t>Kế hoạch vốn giai đoạn 2021-2025</t>
  </si>
  <si>
    <t>Số 3850/QĐ-UBND ngày 28/11/2022</t>
  </si>
  <si>
    <t>Số 3849/QĐ-UBND ngày 28/11/2022</t>
  </si>
  <si>
    <t>Số 3860/QĐ-UBND ngày 28/11/2022</t>
  </si>
  <si>
    <t>Nhà văn hoá xã Đại Sảo</t>
  </si>
  <si>
    <t>Số 3851/QĐ-UBND ngày 28/11/2022</t>
  </si>
  <si>
    <t>Số 3852/QĐ-UBND ngày 28/11/2022</t>
  </si>
  <si>
    <t>VB số 1578/UBND-TCKH ngày 02/8/2022</t>
  </si>
  <si>
    <t>Chi tiết tại biểu số 02</t>
  </si>
  <si>
    <t>Chi tiết tại biểu số 03</t>
  </si>
  <si>
    <t>BIỂU số 03</t>
  </si>
  <si>
    <t>3709/QĐ-UBND ngày 11/11/2022</t>
  </si>
  <si>
    <t>Điều chỉnh bố trí tăng bên nguồn thu sử dụng đất</t>
  </si>
  <si>
    <t xml:space="preserve">BIỂU TỔNG HỢP ĐIỀU CHỈNH BỔ SUNG KẾ HOẠCH ĐẦU TƯ CÔNG TRUNG HẠN GIAI ĐOẠN 2021-2025 </t>
  </si>
  <si>
    <t>(Kèm theo Tờ trình số:            /TTr-UBND ngày  29    tháng 11 năm 2022 của UBND huyện Chợ Đồn)</t>
  </si>
  <si>
    <t>(Kèm theo Tờ trình số:            /TTr-UBND ngày 29   tháng 11 năm 2022 của UBND huyện Chợ Đồn)</t>
  </si>
  <si>
    <t>(Kèm theo Tờ trình số:             /TTr-UBND ngày 29  tháng 11 năm 2022 của UBND huyện Chợ Đồn)</t>
  </si>
  <si>
    <t>Số KH vốn bổ sung</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</si>
</sst>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 _₫_-;\-* #,##0.00\ _₫_-;_-* &quot;-&quot;??\ _₫_-;_-@_-"/>
    <numFmt numFmtId="164" formatCode="_(* #,##0_);_(* \(#,##0\);_(* &quot;-&quot;_);_(@_)"/>
    <numFmt numFmtId="165" formatCode="_(* #,##0.00_);_(* \(#,##0.00\);_(* &quot;-&quot;??_);_(@_)"/>
    <numFmt numFmtId="166" formatCode="_(* #,##0_);_(* \(#,##0\);_(* &quot;-&quot;??_);_(@_)"/>
    <numFmt numFmtId="167" formatCode="_-* #,##0.00\ _V_N_D_-;\-* #,##0.00\ _V_N_D_-;_-* &quot;-&quot;??\ _V_N_D_-;_-@_-"/>
    <numFmt numFmtId="168" formatCode="_-* #,##0\ _₫_-;\-* #,##0\ _₫_-;_-* &quot;-&quot;??\ _₫_-;_-@_-"/>
    <numFmt numFmtId="169" formatCode="_-* #,##0_-;\-* #,##0_-;_-* &quot;-&quot;_-;_-@_-"/>
    <numFmt numFmtId="170" formatCode="_-* #,##0.00\ _€_-;\-* #,##0.00\ _€_-;_-* &quot;-&quot;??\ _€_-;_-@_-"/>
    <numFmt numFmtId="171" formatCode="#,##0.000"/>
    <numFmt numFmtId="172" formatCode="_(* #,##0.0_);_(* \(#,##0.0\);_(* &quot;-&quot;??_);_(@_)"/>
    <numFmt numFmtId="173" formatCode="_(* #,##0.000_);_(* \(#,##0.000\);_(* &quot;-&quot;??_);_(@_)"/>
    <numFmt numFmtId="174" formatCode="_(* #,##0.0000_);_(* \(#,##0.0000\);_(* &quot;-&quot;??_);_(@_)"/>
    <numFmt numFmtId="175" formatCode="_(* #,##0.000000_);_(* \(#,##0.000000\);_(* &quot;-&quot;??_);_(@_)"/>
    <numFmt numFmtId="176" formatCode="0.00000000"/>
  </numFmts>
  <fonts count="43">
    <font>
      <sz val="11"/>
      <color theme="1"/>
      <name val="Arial"/>
      <family val="2"/>
      <scheme val="minor"/>
    </font>
    <font>
      <sz val="11"/>
      <color theme="1"/>
      <name val="Arial"/>
      <family val="2"/>
      <charset val="163"/>
      <scheme val="minor"/>
    </font>
    <font>
      <sz val="11"/>
      <color theme="1"/>
      <name val="Arial"/>
      <family val="2"/>
      <scheme val="minor"/>
    </font>
    <font>
      <sz val="10"/>
      <name val="Arial"/>
      <family val="2"/>
    </font>
    <font>
      <sz val="14"/>
      <name val="Times New Roman"/>
      <family val="1"/>
    </font>
    <font>
      <sz val="12"/>
      <color theme="1"/>
      <name val="Times New Roman"/>
      <family val="2"/>
      <charset val="163"/>
    </font>
    <font>
      <sz val="11"/>
      <color theme="1"/>
      <name val="Arial"/>
      <family val="2"/>
      <charset val="163"/>
      <scheme val="minor"/>
    </font>
    <font>
      <sz val="11"/>
      <color indexed="8"/>
      <name val="Calibri"/>
      <family val="2"/>
    </font>
    <font>
      <sz val="12"/>
      <name val=".VnTime"/>
      <family val="2"/>
    </font>
    <font>
      <sz val="12"/>
      <name val="Times New Roman"/>
      <family val="1"/>
      <charset val="163"/>
    </font>
    <font>
      <sz val="11"/>
      <color rgb="FF000000"/>
      <name val="Arial"/>
      <family val="2"/>
      <scheme val="minor"/>
    </font>
    <font>
      <sz val="11"/>
      <color indexed="8"/>
      <name val="Helvetica Neue"/>
    </font>
    <font>
      <sz val="12"/>
      <color theme="1"/>
      <name val="Times New Roman"/>
      <family val="2"/>
    </font>
    <font>
      <sz val="11"/>
      <color rgb="FF000000"/>
      <name val="Arial"/>
      <family val="2"/>
    </font>
    <font>
      <sz val="14"/>
      <color theme="1"/>
      <name val="Times New Roman"/>
      <family val="2"/>
    </font>
    <font>
      <sz val="11"/>
      <color theme="1"/>
      <name val="Times New Roman"/>
      <family val="1"/>
      <scheme val="major"/>
    </font>
    <font>
      <b/>
      <sz val="11"/>
      <color theme="1"/>
      <name val="Times New Roman"/>
      <family val="1"/>
      <scheme val="major"/>
    </font>
    <font>
      <i/>
      <sz val="11"/>
      <color theme="1"/>
      <name val="Times New Roman"/>
      <family val="1"/>
      <scheme val="major"/>
    </font>
    <font>
      <sz val="11"/>
      <color theme="1"/>
      <name val="Times New Roman"/>
      <family val="2"/>
    </font>
    <font>
      <sz val="12"/>
      <name val="Arial"/>
      <family val="2"/>
      <charset val="163"/>
    </font>
    <font>
      <sz val="11"/>
      <color indexed="8"/>
      <name val="Times New Roman"/>
      <family val="2"/>
    </font>
    <font>
      <b/>
      <sz val="12"/>
      <name val="Times New Roman"/>
      <family val="1"/>
      <scheme val="major"/>
    </font>
    <font>
      <sz val="12"/>
      <color theme="1"/>
      <name val="Times New Roman"/>
      <family val="1"/>
      <scheme val="major"/>
    </font>
    <font>
      <i/>
      <sz val="12"/>
      <name val="Times New Roman"/>
      <family val="1"/>
      <scheme val="major"/>
    </font>
    <font>
      <b/>
      <i/>
      <sz val="12"/>
      <name val="Times New Roman"/>
      <family val="1"/>
      <scheme val="major"/>
    </font>
    <font>
      <sz val="12"/>
      <name val="Times New Roman"/>
      <family val="1"/>
      <scheme val="major"/>
    </font>
    <font>
      <b/>
      <i/>
      <sz val="9"/>
      <name val="Times New Roman"/>
      <family val="1"/>
      <scheme val="major"/>
    </font>
    <font>
      <sz val="9"/>
      <name val="Times New Roman"/>
      <family val="1"/>
      <scheme val="major"/>
    </font>
    <font>
      <b/>
      <sz val="9"/>
      <name val="Times New Roman"/>
      <family val="1"/>
      <scheme val="major"/>
    </font>
    <font>
      <b/>
      <sz val="11"/>
      <name val="Times New Roman"/>
      <family val="1"/>
      <scheme val="major"/>
    </font>
    <font>
      <i/>
      <sz val="11"/>
      <name val="Times New Roman"/>
      <family val="1"/>
      <scheme val="major"/>
    </font>
    <font>
      <b/>
      <i/>
      <sz val="11"/>
      <name val="Times New Roman"/>
      <family val="1"/>
      <scheme val="major"/>
    </font>
    <font>
      <sz val="11"/>
      <name val="Times New Roman"/>
      <family val="1"/>
      <scheme val="major"/>
    </font>
    <font>
      <b/>
      <i/>
      <sz val="11"/>
      <color theme="1"/>
      <name val="Times New Roman"/>
      <family val="1"/>
      <scheme val="major"/>
    </font>
    <font>
      <b/>
      <sz val="10"/>
      <name val="Times New Roman"/>
      <family val="1"/>
      <scheme val="major"/>
    </font>
    <font>
      <sz val="10"/>
      <color theme="1"/>
      <name val="Times New Roman"/>
      <family val="1"/>
      <scheme val="major"/>
    </font>
    <font>
      <b/>
      <i/>
      <sz val="10"/>
      <name val="Times New Roman"/>
      <family val="1"/>
      <scheme val="major"/>
    </font>
    <font>
      <sz val="9"/>
      <color theme="1"/>
      <name val="Times New Roman"/>
      <family val="1"/>
      <scheme val="major"/>
    </font>
    <font>
      <sz val="12"/>
      <color rgb="FFFF0000"/>
      <name val="Times New Roman"/>
      <family val="1"/>
      <scheme val="major"/>
    </font>
    <font>
      <b/>
      <sz val="12"/>
      <color theme="1"/>
      <name val="Times New Roman"/>
      <family val="1"/>
      <scheme val="major"/>
    </font>
    <font>
      <i/>
      <sz val="9"/>
      <name val="Times New Roman"/>
      <family val="1"/>
      <scheme val="major"/>
    </font>
    <font>
      <sz val="13"/>
      <name val="Times New Roman"/>
      <family val="1"/>
    </font>
    <font>
      <sz val="13"/>
      <name val="Times New Roman"/>
      <family val="1"/>
      <scheme val="major"/>
    </font>
  </fonts>
  <fills count="3">
    <fill>
      <patternFill patternType="none"/>
    </fill>
    <fill>
      <patternFill patternType="gray125"/>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06">
    <xf numFmtId="0" fontId="0" fillId="0" borderId="0"/>
    <xf numFmtId="165" fontId="2" fillId="0" borderId="0" applyFont="0" applyFill="0" applyBorder="0" applyAlignment="0" applyProtection="0"/>
    <xf numFmtId="0" fontId="3" fillId="0" borderId="0"/>
    <xf numFmtId="0" fontId="5" fillId="0" borderId="0"/>
    <xf numFmtId="0" fontId="6" fillId="0" borderId="0"/>
    <xf numFmtId="164" fontId="3"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7" fontId="3" fillId="0" borderId="0" applyFont="0" applyFill="0" applyBorder="0" applyAlignment="0" applyProtection="0"/>
    <xf numFmtId="165" fontId="8" fillId="0" borderId="0" applyFont="0" applyFill="0" applyBorder="0" applyAlignment="0" applyProtection="0"/>
    <xf numFmtId="43" fontId="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 fillId="0" borderId="0" applyFont="0" applyFill="0" applyBorder="0" applyAlignment="0" applyProtection="0"/>
    <xf numFmtId="0" fontId="9" fillId="0" borderId="0"/>
    <xf numFmtId="0" fontId="3" fillId="0" borderId="0" applyAlignment="0"/>
    <xf numFmtId="0" fontId="3" fillId="0" borderId="0"/>
    <xf numFmtId="0" fontId="6" fillId="0" borderId="0"/>
    <xf numFmtId="0" fontId="7" fillId="0" borderId="0"/>
    <xf numFmtId="0" fontId="2" fillId="0" borderId="0"/>
    <xf numFmtId="0" fontId="3" fillId="0" borderId="0"/>
    <xf numFmtId="0" fontId="5" fillId="0" borderId="0" applyAlignment="0"/>
    <xf numFmtId="0" fontId="10" fillId="0" borderId="0" applyAlignment="0"/>
    <xf numFmtId="0" fontId="3" fillId="0" borderId="0"/>
    <xf numFmtId="0" fontId="11" fillId="0" borderId="0" applyNumberFormat="0" applyFill="0" applyBorder="0" applyProtection="0">
      <alignment vertical="top"/>
    </xf>
    <xf numFmtId="0" fontId="8" fillId="0" borderId="0"/>
    <xf numFmtId="0" fontId="7" fillId="0" borderId="0"/>
    <xf numFmtId="9" fontId="3" fillId="0" borderId="0" applyFont="0" applyFill="0" applyBorder="0" applyAlignment="0" applyProtection="0"/>
    <xf numFmtId="166" fontId="2" fillId="0" borderId="0" applyFont="0" applyFill="0" applyBorder="0" applyAlignment="0" applyProtection="0"/>
    <xf numFmtId="0" fontId="12" fillId="0" borderId="0"/>
    <xf numFmtId="0" fontId="5" fillId="0" borderId="0"/>
    <xf numFmtId="0" fontId="13" fillId="0" borderId="0"/>
    <xf numFmtId="0" fontId="13" fillId="0" borderId="0"/>
    <xf numFmtId="0" fontId="2" fillId="0" borderId="0"/>
    <xf numFmtId="165" fontId="2" fillId="0" borderId="0" applyFont="0" applyFill="0" applyBorder="0" applyAlignment="0" applyProtection="0"/>
    <xf numFmtId="0" fontId="14" fillId="0" borderId="0"/>
    <xf numFmtId="0" fontId="1" fillId="0" borderId="0"/>
    <xf numFmtId="0" fontId="18" fillId="0" borderId="0"/>
    <xf numFmtId="0" fontId="18" fillId="0" borderId="0"/>
    <xf numFmtId="0" fontId="2" fillId="0" borderId="0"/>
    <xf numFmtId="0" fontId="3" fillId="0" borderId="0"/>
    <xf numFmtId="0" fontId="1" fillId="0" borderId="0"/>
    <xf numFmtId="0" fontId="7" fillId="0" borderId="0"/>
    <xf numFmtId="0" fontId="2" fillId="0" borderId="0"/>
    <xf numFmtId="0" fontId="12" fillId="0" borderId="0"/>
    <xf numFmtId="0" fontId="7" fillId="0" borderId="0"/>
    <xf numFmtId="0" fontId="7" fillId="0" borderId="0"/>
    <xf numFmtId="0" fontId="2" fillId="0" borderId="0"/>
    <xf numFmtId="43" fontId="7" fillId="0" borderId="0" applyFont="0" applyFill="0" applyBorder="0" applyAlignment="0" applyProtection="0"/>
    <xf numFmtId="0" fontId="12" fillId="0" borderId="0"/>
    <xf numFmtId="0" fontId="2" fillId="0" borderId="0"/>
    <xf numFmtId="0" fontId="12" fillId="0" borderId="0"/>
    <xf numFmtId="0" fontId="8" fillId="0" borderId="0"/>
    <xf numFmtId="0" fontId="5"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8" fillId="0" borderId="0"/>
    <xf numFmtId="0" fontId="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12" fillId="0" borderId="0"/>
    <xf numFmtId="0" fontId="12" fillId="0" borderId="0"/>
    <xf numFmtId="0" fontId="12" fillId="0" borderId="0"/>
    <xf numFmtId="0" fontId="1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2" fillId="0" borderId="0" applyFont="0" applyFill="0" applyBorder="0" applyAlignment="0" applyProtection="0"/>
    <xf numFmtId="164" fontId="3"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7" fontId="3" fillId="0" borderId="0" applyFont="0" applyFill="0" applyBorder="0" applyAlignment="0" applyProtection="0"/>
    <xf numFmtId="165" fontId="20"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43" fontId="2"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6" fontId="2"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3"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1"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8" fillId="0" borderId="0"/>
    <xf numFmtId="0" fontId="7" fillId="0" borderId="0"/>
    <xf numFmtId="0" fontId="1" fillId="0" borderId="0"/>
    <xf numFmtId="0" fontId="1" fillId="0" borderId="0"/>
    <xf numFmtId="0" fontId="1" fillId="0" borderId="0"/>
    <xf numFmtId="0" fontId="12" fillId="0" borderId="0"/>
    <xf numFmtId="0" fontId="3" fillId="0" borderId="0" applyAlignment="0"/>
    <xf numFmtId="0" fontId="8"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8" fillId="0" borderId="0"/>
    <xf numFmtId="0" fontId="18" fillId="0" borderId="0"/>
    <xf numFmtId="0" fontId="5" fillId="0" borderId="0" applyAlignment="0"/>
    <xf numFmtId="0" fontId="18" fillId="0" borderId="0"/>
    <xf numFmtId="0" fontId="18" fillId="0" borderId="0"/>
    <xf numFmtId="0" fontId="18" fillId="0" borderId="0"/>
    <xf numFmtId="0" fontId="8" fillId="0" borderId="0"/>
    <xf numFmtId="0" fontId="3" fillId="0" borderId="0"/>
    <xf numFmtId="0" fontId="8" fillId="0" borderId="0"/>
    <xf numFmtId="0" fontId="10" fillId="0" borderId="0" applyAlignment="0"/>
    <xf numFmtId="0" fontId="8" fillId="0" borderId="0"/>
    <xf numFmtId="0" fontId="18" fillId="0" borderId="0"/>
    <xf numFmtId="0" fontId="18" fillId="0" borderId="0"/>
    <xf numFmtId="0" fontId="18" fillId="0" borderId="0"/>
    <xf numFmtId="0" fontId="18" fillId="0" borderId="0"/>
    <xf numFmtId="0" fontId="18" fillId="0" borderId="0"/>
    <xf numFmtId="0" fontId="8" fillId="0" borderId="0"/>
    <xf numFmtId="0" fontId="11" fillId="0" borderId="0" applyNumberFormat="0" applyFill="0" applyBorder="0" applyProtection="0">
      <alignment vertical="top"/>
    </xf>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xf numFmtId="0" fontId="7" fillId="0" borderId="0"/>
    <xf numFmtId="0" fontId="8" fillId="0" borderId="0"/>
    <xf numFmtId="0" fontId="5" fillId="0" borderId="0"/>
  </cellStyleXfs>
  <cellXfs count="243">
    <xf numFmtId="0" fontId="0" fillId="0" borderId="0" xfId="0"/>
    <xf numFmtId="0" fontId="15" fillId="0" borderId="0" xfId="0" applyFont="1"/>
    <xf numFmtId="0" fontId="16" fillId="0" borderId="1" xfId="0" applyFont="1" applyBorder="1" applyAlignment="1">
      <alignment vertical="center" wrapText="1"/>
    </xf>
    <xf numFmtId="0" fontId="15" fillId="0" borderId="0" xfId="0" applyFont="1" applyAlignment="1">
      <alignment vertical="center" wrapText="1"/>
    </xf>
    <xf numFmtId="0" fontId="15" fillId="0" borderId="1" xfId="0" applyFont="1" applyBorder="1" applyAlignment="1">
      <alignment vertical="center" wrapText="1"/>
    </xf>
    <xf numFmtId="0" fontId="16" fillId="0" borderId="1" xfId="0" applyFont="1" applyBorder="1" applyAlignment="1">
      <alignment horizontal="center" vertical="center" wrapText="1"/>
    </xf>
    <xf numFmtId="0" fontId="15" fillId="0" borderId="0" xfId="0" applyFont="1" applyAlignment="1">
      <alignment horizontal="center"/>
    </xf>
    <xf numFmtId="0" fontId="15" fillId="0" borderId="1" xfId="0" applyFont="1" applyBorder="1" applyAlignment="1">
      <alignment horizontal="center" vertical="center" wrapText="1"/>
    </xf>
    <xf numFmtId="0" fontId="16" fillId="0" borderId="0" xfId="0" applyFont="1" applyAlignment="1">
      <alignment vertical="center" wrapText="1"/>
    </xf>
    <xf numFmtId="0" fontId="16" fillId="0" borderId="0" xfId="0" applyFont="1"/>
    <xf numFmtId="166" fontId="15" fillId="0" borderId="0" xfId="1" applyNumberFormat="1" applyFont="1"/>
    <xf numFmtId="166" fontId="16" fillId="0" borderId="1" xfId="1" applyNumberFormat="1" applyFont="1" applyBorder="1" applyAlignment="1">
      <alignment horizontal="center" vertical="center" wrapText="1"/>
    </xf>
    <xf numFmtId="166" fontId="16" fillId="0" borderId="1" xfId="1" applyNumberFormat="1" applyFont="1" applyBorder="1" applyAlignment="1">
      <alignment vertical="center" wrapText="1"/>
    </xf>
    <xf numFmtId="166" fontId="15" fillId="0" borderId="1" xfId="1" applyNumberFormat="1" applyFont="1" applyBorder="1" applyAlignment="1">
      <alignment vertical="center" wrapText="1"/>
    </xf>
    <xf numFmtId="166" fontId="15" fillId="0" borderId="1" xfId="1" applyNumberFormat="1" applyFont="1" applyBorder="1" applyAlignment="1">
      <alignment horizontal="center" vertical="center" wrapText="1"/>
    </xf>
    <xf numFmtId="0" fontId="16" fillId="0" borderId="1" xfId="0" applyFont="1" applyBorder="1" applyAlignment="1">
      <alignment horizontal="left" vertical="center" wrapText="1"/>
    </xf>
    <xf numFmtId="0" fontId="15" fillId="0" borderId="1" xfId="0" applyFont="1" applyBorder="1" applyAlignment="1">
      <alignment horizontal="left" vertical="center" wrapText="1"/>
    </xf>
    <xf numFmtId="0" fontId="16" fillId="0" borderId="0" xfId="0" applyFont="1" applyAlignment="1">
      <alignment horizontal="center"/>
    </xf>
    <xf numFmtId="166" fontId="4" fillId="0" borderId="1" xfId="1" applyNumberFormat="1"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Border="1" applyAlignment="1">
      <alignment horizontal="left" vertical="center" wrapText="1"/>
    </xf>
    <xf numFmtId="166" fontId="17" fillId="0" borderId="1" xfId="1" applyNumberFormat="1" applyFont="1" applyBorder="1" applyAlignment="1">
      <alignment horizontal="center" vertical="center" wrapText="1"/>
    </xf>
    <xf numFmtId="0" fontId="17" fillId="0" borderId="0" xfId="0" applyFont="1" applyAlignment="1">
      <alignment vertical="center" wrapText="1"/>
    </xf>
    <xf numFmtId="0" fontId="17" fillId="0" borderId="0" xfId="0" applyFont="1"/>
    <xf numFmtId="0" fontId="17" fillId="0" borderId="1" xfId="0" applyFont="1" applyBorder="1" applyAlignment="1">
      <alignment vertical="center" wrapText="1"/>
    </xf>
    <xf numFmtId="0" fontId="32" fillId="0" borderId="1" xfId="0" applyFont="1" applyFill="1" applyBorder="1" applyAlignment="1">
      <alignment horizontal="center" vertical="center" wrapText="1"/>
    </xf>
    <xf numFmtId="3" fontId="32" fillId="0" borderId="1" xfId="2" quotePrefix="1" applyNumberFormat="1" applyFont="1" applyFill="1" applyBorder="1" applyAlignment="1">
      <alignment horizontal="center" vertical="center" wrapText="1"/>
    </xf>
    <xf numFmtId="0" fontId="22" fillId="0" borderId="0" xfId="0" applyFont="1"/>
    <xf numFmtId="3" fontId="29" fillId="0" borderId="1" xfId="2" quotePrefix="1" applyNumberFormat="1" applyFont="1" applyFill="1" applyBorder="1" applyAlignment="1">
      <alignment horizontal="center" vertical="center" wrapText="1"/>
    </xf>
    <xf numFmtId="3" fontId="30" fillId="0" borderId="1" xfId="0" applyNumberFormat="1" applyFont="1" applyFill="1" applyBorder="1" applyAlignment="1">
      <alignment horizontal="center" vertical="center" wrapText="1"/>
    </xf>
    <xf numFmtId="0" fontId="29" fillId="0" borderId="1" xfId="0" applyFont="1" applyFill="1" applyBorder="1" applyAlignment="1">
      <alignment horizontal="center" vertical="center" wrapText="1"/>
    </xf>
    <xf numFmtId="172" fontId="31" fillId="0" borderId="1" xfId="0" applyNumberFormat="1" applyFont="1" applyFill="1" applyBorder="1" applyAlignment="1">
      <alignment horizontal="center" vertical="center" wrapText="1"/>
    </xf>
    <xf numFmtId="0" fontId="33" fillId="0" borderId="0" xfId="0" applyFont="1"/>
    <xf numFmtId="166" fontId="4" fillId="0" borderId="1" xfId="1" applyNumberFormat="1" applyFont="1" applyFill="1" applyBorder="1" applyAlignment="1">
      <alignment horizontal="right" vertical="center" wrapText="1"/>
    </xf>
    <xf numFmtId="3" fontId="25" fillId="0" borderId="1" xfId="2" applyNumberFormat="1" applyFont="1" applyFill="1" applyBorder="1" applyAlignment="1">
      <alignment horizontal="center" vertical="center" wrapText="1"/>
    </xf>
    <xf numFmtId="3" fontId="21" fillId="0" borderId="4" xfId="2" quotePrefix="1" applyNumberFormat="1" applyFont="1" applyFill="1" applyBorder="1" applyAlignment="1">
      <alignment horizontal="center" vertical="center" wrapText="1"/>
    </xf>
    <xf numFmtId="166" fontId="21" fillId="0" borderId="4" xfId="1" quotePrefix="1" applyNumberFormat="1" applyFont="1" applyFill="1" applyBorder="1" applyAlignment="1">
      <alignment horizontal="right" vertical="center" wrapText="1"/>
    </xf>
    <xf numFmtId="3" fontId="21" fillId="0" borderId="1" xfId="2" quotePrefix="1" applyNumberFormat="1" applyFont="1" applyFill="1" applyBorder="1" applyAlignment="1">
      <alignment horizontal="center" vertical="center" wrapText="1"/>
    </xf>
    <xf numFmtId="166" fontId="21" fillId="0" borderId="1" xfId="1" quotePrefix="1" applyNumberFormat="1" applyFont="1" applyFill="1" applyBorder="1" applyAlignment="1">
      <alignment horizontal="right" vertical="center" wrapText="1"/>
    </xf>
    <xf numFmtId="166" fontId="25" fillId="0" borderId="1" xfId="1" quotePrefix="1" applyNumberFormat="1" applyFont="1" applyFill="1" applyBorder="1" applyAlignment="1">
      <alignment horizontal="right" vertical="center" wrapText="1"/>
    </xf>
    <xf numFmtId="3" fontId="21" fillId="0" borderId="1" xfId="2" applyNumberFormat="1" applyFont="1" applyFill="1" applyBorder="1" applyAlignment="1">
      <alignment horizontal="center" vertical="center" wrapText="1"/>
    </xf>
    <xf numFmtId="3" fontId="23" fillId="0" borderId="1" xfId="0" applyNumberFormat="1" applyFont="1" applyFill="1" applyBorder="1" applyAlignment="1">
      <alignment horizontal="center" vertical="center" wrapText="1"/>
    </xf>
    <xf numFmtId="166" fontId="23" fillId="0" borderId="1" xfId="1" applyNumberFormat="1" applyFont="1" applyFill="1" applyBorder="1" applyAlignment="1">
      <alignment horizontal="right" vertical="center" wrapText="1"/>
    </xf>
    <xf numFmtId="3" fontId="23" fillId="0" borderId="1" xfId="2" quotePrefix="1" applyNumberFormat="1" applyFont="1" applyFill="1" applyBorder="1" applyAlignment="1">
      <alignment horizontal="center" vertical="center" wrapText="1"/>
    </xf>
    <xf numFmtId="0" fontId="25"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166" fontId="21" fillId="0" borderId="1" xfId="1" applyNumberFormat="1" applyFont="1" applyFill="1" applyBorder="1" applyAlignment="1">
      <alignment horizontal="right" vertical="center" wrapText="1"/>
    </xf>
    <xf numFmtId="3" fontId="25" fillId="0" borderId="1" xfId="2" quotePrefix="1" applyNumberFormat="1" applyFont="1" applyFill="1" applyBorder="1" applyAlignment="1">
      <alignment horizontal="center" vertical="center" wrapText="1"/>
    </xf>
    <xf numFmtId="166" fontId="25" fillId="0" borderId="1" xfId="1" applyNumberFormat="1" applyFont="1" applyFill="1" applyBorder="1" applyAlignment="1">
      <alignment horizontal="right" vertical="center" wrapText="1"/>
    </xf>
    <xf numFmtId="0" fontId="35" fillId="0" borderId="0" xfId="0" applyFont="1"/>
    <xf numFmtId="3" fontId="27" fillId="0" borderId="1" xfId="2" quotePrefix="1" applyNumberFormat="1" applyFont="1" applyFill="1" applyBorder="1" applyAlignment="1">
      <alignment horizontal="center" vertical="center" wrapText="1"/>
    </xf>
    <xf numFmtId="3" fontId="27" fillId="0" borderId="1" xfId="2" applyNumberFormat="1" applyFont="1" applyFill="1" applyBorder="1" applyAlignment="1">
      <alignment horizontal="center" vertical="center" wrapText="1"/>
    </xf>
    <xf numFmtId="0" fontId="37" fillId="0" borderId="0" xfId="0" applyFont="1"/>
    <xf numFmtId="166" fontId="21" fillId="0" borderId="4" xfId="1" quotePrefix="1" applyNumberFormat="1" applyFont="1" applyFill="1" applyBorder="1" applyAlignment="1">
      <alignment horizontal="center" vertical="center" wrapText="1"/>
    </xf>
    <xf numFmtId="0" fontId="38" fillId="0" borderId="0" xfId="0" applyFont="1"/>
    <xf numFmtId="3" fontId="21" fillId="0" borderId="1" xfId="2" applyNumberFormat="1" applyFont="1" applyFill="1" applyBorder="1" applyAlignment="1">
      <alignment horizontal="left" vertical="center" wrapText="1"/>
    </xf>
    <xf numFmtId="166" fontId="21" fillId="0" borderId="1" xfId="1" quotePrefix="1" applyNumberFormat="1" applyFont="1" applyFill="1" applyBorder="1" applyAlignment="1">
      <alignment horizontal="center" vertical="center" wrapText="1"/>
    </xf>
    <xf numFmtId="1" fontId="23" fillId="0" borderId="1" xfId="2" applyNumberFormat="1" applyFont="1" applyFill="1" applyBorder="1" applyAlignment="1">
      <alignment horizontal="left" vertical="center" wrapText="1"/>
    </xf>
    <xf numFmtId="166" fontId="23" fillId="0" borderId="1" xfId="1" applyNumberFormat="1" applyFont="1" applyFill="1" applyBorder="1" applyAlignment="1">
      <alignment horizontal="center" vertical="center" wrapText="1"/>
    </xf>
    <xf numFmtId="3" fontId="25" fillId="0" borderId="1" xfId="0" applyNumberFormat="1" applyFont="1" applyFill="1" applyBorder="1" applyAlignment="1">
      <alignment horizontal="center" vertical="center" wrapText="1"/>
    </xf>
    <xf numFmtId="1" fontId="25" fillId="0" borderId="1" xfId="2" applyNumberFormat="1" applyFont="1" applyFill="1" applyBorder="1" applyAlignment="1">
      <alignment horizontal="left" vertical="center" wrapText="1"/>
    </xf>
    <xf numFmtId="166" fontId="25" fillId="0" borderId="1" xfId="1" applyNumberFormat="1" applyFont="1" applyFill="1" applyBorder="1" applyAlignment="1">
      <alignment horizontal="center" vertical="center" wrapText="1"/>
    </xf>
    <xf numFmtId="3" fontId="21" fillId="0" borderId="1" xfId="0" applyNumberFormat="1" applyFont="1" applyFill="1" applyBorder="1" applyAlignment="1">
      <alignment horizontal="center" vertical="center" wrapText="1"/>
    </xf>
    <xf numFmtId="166" fontId="21" fillId="0" borderId="1" xfId="1" applyNumberFormat="1" applyFont="1" applyFill="1" applyBorder="1" applyAlignment="1">
      <alignment horizontal="center" wrapText="1"/>
    </xf>
    <xf numFmtId="0" fontId="23" fillId="0" borderId="1" xfId="0" applyFont="1" applyFill="1" applyBorder="1" applyAlignment="1">
      <alignment vertical="center" wrapText="1"/>
    </xf>
    <xf numFmtId="0" fontId="23" fillId="0" borderId="1" xfId="0" applyFont="1" applyFill="1" applyBorder="1" applyAlignment="1">
      <alignment horizontal="center" vertical="center" wrapText="1"/>
    </xf>
    <xf numFmtId="166" fontId="23" fillId="0" borderId="1" xfId="1" applyNumberFormat="1" applyFont="1" applyFill="1" applyBorder="1" applyAlignment="1">
      <alignment horizontal="center" wrapText="1"/>
    </xf>
    <xf numFmtId="3" fontId="23" fillId="0" borderId="1" xfId="2" applyNumberFormat="1" applyFont="1" applyFill="1" applyBorder="1" applyAlignment="1">
      <alignment horizontal="center" vertical="center" wrapText="1"/>
    </xf>
    <xf numFmtId="168" fontId="25" fillId="0" borderId="1" xfId="11" applyNumberFormat="1" applyFont="1" applyFill="1" applyBorder="1" applyAlignment="1">
      <alignment horizontal="center" vertical="center" wrapText="1"/>
    </xf>
    <xf numFmtId="3" fontId="25" fillId="0" borderId="1" xfId="2" quotePrefix="1" applyNumberFormat="1" applyFont="1" applyFill="1" applyBorder="1" applyAlignment="1">
      <alignment horizontal="right" vertical="center" wrapText="1"/>
    </xf>
    <xf numFmtId="1" fontId="21" fillId="0" borderId="1" xfId="2" applyNumberFormat="1" applyFont="1" applyFill="1" applyBorder="1" applyAlignment="1">
      <alignment horizontal="left" vertical="center" wrapText="1"/>
    </xf>
    <xf numFmtId="166" fontId="21" fillId="0" borderId="1" xfId="1" applyNumberFormat="1" applyFont="1" applyFill="1" applyBorder="1" applyAlignment="1">
      <alignment horizontal="center" vertical="center" wrapText="1"/>
    </xf>
    <xf numFmtId="3" fontId="24" fillId="0" borderId="1" xfId="0" applyNumberFormat="1" applyFont="1" applyFill="1" applyBorder="1" applyAlignment="1">
      <alignment horizontal="center" vertical="center" wrapText="1"/>
    </xf>
    <xf numFmtId="1" fontId="24" fillId="0" borderId="1" xfId="2" applyNumberFormat="1" applyFont="1" applyFill="1" applyBorder="1" applyAlignment="1">
      <alignment horizontal="left" vertical="center" wrapText="1"/>
    </xf>
    <xf numFmtId="0" fontId="24" fillId="0" borderId="1" xfId="0" applyFont="1" applyFill="1" applyBorder="1" applyAlignment="1">
      <alignment horizontal="center" vertical="center" wrapText="1"/>
    </xf>
    <xf numFmtId="166" fontId="24" fillId="0" borderId="1" xfId="1" applyNumberFormat="1" applyFont="1" applyFill="1" applyBorder="1" applyAlignment="1">
      <alignment horizontal="right" vertical="center" wrapText="1"/>
    </xf>
    <xf numFmtId="3" fontId="24" fillId="0" borderId="1" xfId="2" applyNumberFormat="1" applyFont="1" applyFill="1" applyBorder="1" applyAlignment="1">
      <alignment horizontal="center" vertical="center" wrapText="1"/>
    </xf>
    <xf numFmtId="3" fontId="24" fillId="0" borderId="1" xfId="2" quotePrefix="1" applyNumberFormat="1" applyFont="1" applyFill="1" applyBorder="1" applyAlignment="1">
      <alignment horizontal="center" vertical="center" wrapText="1"/>
    </xf>
    <xf numFmtId="166" fontId="24" fillId="0" borderId="1" xfId="1" applyNumberFormat="1" applyFont="1" applyFill="1" applyBorder="1" applyAlignment="1">
      <alignment horizontal="center" vertical="center" wrapText="1"/>
    </xf>
    <xf numFmtId="0" fontId="25" fillId="0" borderId="1"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39" fillId="0" borderId="0" xfId="0" applyFont="1"/>
    <xf numFmtId="0" fontId="25" fillId="0" borderId="1" xfId="0" applyFont="1" applyFill="1" applyBorder="1" applyAlignment="1">
      <alignment vertical="center" wrapText="1"/>
    </xf>
    <xf numFmtId="166" fontId="23" fillId="0" borderId="1" xfId="1" quotePrefix="1" applyNumberFormat="1" applyFont="1" applyFill="1" applyBorder="1" applyAlignment="1">
      <alignment horizontal="right" vertical="center" wrapText="1"/>
    </xf>
    <xf numFmtId="166" fontId="23" fillId="0" borderId="1" xfId="1" quotePrefix="1" applyNumberFormat="1" applyFont="1" applyFill="1" applyBorder="1" applyAlignment="1">
      <alignment horizontal="center" vertical="center" wrapText="1"/>
    </xf>
    <xf numFmtId="166" fontId="25" fillId="0" borderId="1" xfId="1" quotePrefix="1" applyNumberFormat="1" applyFont="1" applyFill="1" applyBorder="1" applyAlignment="1">
      <alignment horizontal="center" vertical="center" wrapText="1"/>
    </xf>
    <xf numFmtId="168" fontId="25" fillId="0" borderId="1" xfId="1" applyNumberFormat="1" applyFont="1" applyFill="1" applyBorder="1" applyAlignment="1">
      <alignment horizontal="left" vertical="center" wrapText="1"/>
    </xf>
    <xf numFmtId="3" fontId="24" fillId="0" borderId="1" xfId="2" applyNumberFormat="1" applyFont="1" applyFill="1" applyBorder="1" applyAlignment="1">
      <alignment horizontal="left" vertical="center" wrapText="1"/>
    </xf>
    <xf numFmtId="1" fontId="25" fillId="0" borderId="1" xfId="2" applyNumberFormat="1" applyFont="1" applyFill="1" applyBorder="1" applyAlignment="1">
      <alignment horizontal="center" vertical="center" wrapText="1"/>
    </xf>
    <xf numFmtId="3" fontId="28" fillId="0" borderId="4" xfId="2" quotePrefix="1" applyNumberFormat="1" applyFont="1" applyFill="1" applyBorder="1" applyAlignment="1">
      <alignment horizontal="center" vertical="center" wrapText="1"/>
    </xf>
    <xf numFmtId="3" fontId="28" fillId="0" borderId="1" xfId="2" applyNumberFormat="1" applyFont="1" applyFill="1" applyBorder="1" applyAlignment="1">
      <alignment horizontal="center" vertical="center" wrapText="1"/>
    </xf>
    <xf numFmtId="3" fontId="28" fillId="0" borderId="1" xfId="2" quotePrefix="1" applyNumberFormat="1" applyFont="1" applyFill="1" applyBorder="1" applyAlignment="1">
      <alignment horizontal="center" vertical="center" wrapText="1"/>
    </xf>
    <xf numFmtId="3" fontId="40" fillId="0" borderId="1" xfId="2" quotePrefix="1" applyNumberFormat="1" applyFont="1" applyFill="1" applyBorder="1" applyAlignment="1">
      <alignment horizontal="center" vertical="center" wrapText="1"/>
    </xf>
    <xf numFmtId="3" fontId="26" fillId="0" borderId="1" xfId="2" quotePrefix="1" applyNumberFormat="1" applyFont="1" applyFill="1" applyBorder="1" applyAlignment="1">
      <alignment horizontal="center" vertical="center" wrapText="1"/>
    </xf>
    <xf numFmtId="3" fontId="26" fillId="0" borderId="1" xfId="2" applyNumberFormat="1" applyFont="1" applyFill="1" applyBorder="1" applyAlignment="1">
      <alignment horizontal="center" vertical="center" wrapText="1"/>
    </xf>
    <xf numFmtId="3" fontId="40" fillId="0" borderId="1" xfId="2" applyNumberFormat="1" applyFont="1" applyFill="1" applyBorder="1" applyAlignment="1">
      <alignment horizontal="center" vertical="center" wrapText="1"/>
    </xf>
    <xf numFmtId="3" fontId="27" fillId="0" borderId="1" xfId="0" applyNumberFormat="1" applyFont="1" applyFill="1" applyBorder="1" applyAlignment="1">
      <alignment horizontal="center" vertical="center" wrapText="1"/>
    </xf>
    <xf numFmtId="3" fontId="40" fillId="0" borderId="1" xfId="0" applyNumberFormat="1" applyFont="1" applyFill="1" applyBorder="1" applyAlignment="1">
      <alignment horizontal="center" vertical="center" wrapText="1"/>
    </xf>
    <xf numFmtId="166" fontId="27" fillId="0" borderId="1" xfId="1" quotePrefix="1" applyNumberFormat="1" applyFont="1" applyFill="1" applyBorder="1" applyAlignment="1">
      <alignment horizontal="center" vertical="center" wrapText="1"/>
    </xf>
    <xf numFmtId="166" fontId="41" fillId="0" borderId="1" xfId="1" applyNumberFormat="1" applyFont="1" applyFill="1" applyBorder="1" applyAlignment="1">
      <alignment horizontal="right" vertical="center" wrapText="1"/>
    </xf>
    <xf numFmtId="166" fontId="42" fillId="0" borderId="1" xfId="1" applyNumberFormat="1" applyFont="1" applyFill="1" applyBorder="1" applyAlignment="1">
      <alignment horizontal="right" vertical="center" wrapText="1"/>
    </xf>
    <xf numFmtId="3" fontId="21" fillId="2" borderId="1" xfId="2" quotePrefix="1" applyNumberFormat="1" applyFont="1" applyFill="1" applyBorder="1" applyAlignment="1">
      <alignment horizontal="center" vertical="center" wrapText="1"/>
    </xf>
    <xf numFmtId="166" fontId="21" fillId="2" borderId="1" xfId="1" applyNumberFormat="1" applyFont="1" applyFill="1" applyBorder="1" applyAlignment="1">
      <alignment horizontal="right" vertical="center" wrapText="1"/>
    </xf>
    <xf numFmtId="166" fontId="21" fillId="2" borderId="1" xfId="1" applyNumberFormat="1" applyFont="1" applyFill="1" applyBorder="1" applyAlignment="1">
      <alignment horizontal="center" vertical="center" wrapText="1"/>
    </xf>
    <xf numFmtId="3" fontId="21" fillId="2" borderId="1" xfId="2" applyNumberFormat="1" applyFont="1" applyFill="1" applyBorder="1" applyAlignment="1">
      <alignment horizontal="center" vertical="center" wrapText="1"/>
    </xf>
    <xf numFmtId="3" fontId="28" fillId="2" borderId="1" xfId="2" applyNumberFormat="1" applyFont="1" applyFill="1" applyBorder="1" applyAlignment="1">
      <alignment horizontal="center" vertical="center" wrapText="1"/>
    </xf>
    <xf numFmtId="0" fontId="22" fillId="2" borderId="0" xfId="0" applyFont="1" applyFill="1"/>
    <xf numFmtId="0" fontId="38" fillId="2" borderId="0" xfId="0" applyFont="1" applyFill="1"/>
    <xf numFmtId="166" fontId="32" fillId="0" borderId="1" xfId="1" quotePrefix="1" applyNumberFormat="1" applyFont="1" applyFill="1" applyBorder="1" applyAlignment="1">
      <alignment horizontal="center" vertical="center" wrapText="1"/>
    </xf>
    <xf numFmtId="166" fontId="29" fillId="0" borderId="4" xfId="1" quotePrefix="1" applyNumberFormat="1" applyFont="1" applyFill="1" applyBorder="1" applyAlignment="1">
      <alignment horizontal="center" vertical="center" wrapText="1"/>
    </xf>
    <xf numFmtId="166" fontId="29" fillId="0" borderId="1" xfId="1" quotePrefix="1" applyNumberFormat="1" applyFont="1" applyFill="1" applyBorder="1" applyAlignment="1">
      <alignment horizontal="center" vertical="center" wrapText="1"/>
    </xf>
    <xf numFmtId="166" fontId="30" fillId="0" borderId="1" xfId="1" quotePrefix="1" applyNumberFormat="1" applyFont="1" applyFill="1" applyBorder="1" applyAlignment="1">
      <alignment horizontal="center" vertical="center" wrapText="1"/>
    </xf>
    <xf numFmtId="166" fontId="30" fillId="0" borderId="1" xfId="1" applyNumberFormat="1" applyFont="1" applyFill="1" applyBorder="1" applyAlignment="1">
      <alignment horizontal="center" vertical="center" wrapText="1"/>
    </xf>
    <xf numFmtId="166" fontId="32" fillId="0" borderId="1" xfId="1" applyNumberFormat="1" applyFont="1" applyFill="1" applyBorder="1" applyAlignment="1">
      <alignment horizontal="center" vertical="center" wrapText="1"/>
    </xf>
    <xf numFmtId="0" fontId="31" fillId="0" borderId="1" xfId="0" applyFont="1" applyFill="1" applyBorder="1" applyAlignment="1">
      <alignment horizontal="center" vertical="center" wrapText="1"/>
    </xf>
    <xf numFmtId="0" fontId="33" fillId="0" borderId="0" xfId="0" applyFont="1" applyAlignment="1">
      <alignment horizontal="center"/>
    </xf>
    <xf numFmtId="166" fontId="15" fillId="0" borderId="0" xfId="1" applyNumberFormat="1" applyFont="1" applyAlignment="1">
      <alignment horizontal="center"/>
    </xf>
    <xf numFmtId="3" fontId="21" fillId="2" borderId="1" xfId="2" quotePrefix="1" applyNumberFormat="1" applyFont="1" applyFill="1" applyBorder="1" applyAlignment="1">
      <alignment horizontal="left" vertical="center" wrapText="1"/>
    </xf>
    <xf numFmtId="166" fontId="21" fillId="2" borderId="1" xfId="1" quotePrefix="1" applyNumberFormat="1" applyFont="1" applyFill="1" applyBorder="1" applyAlignment="1">
      <alignment horizontal="right" vertical="center" wrapText="1"/>
    </xf>
    <xf numFmtId="166" fontId="21" fillId="2" borderId="1" xfId="1" quotePrefix="1" applyNumberFormat="1" applyFont="1" applyFill="1" applyBorder="1" applyAlignment="1">
      <alignment horizontal="center" vertical="center" wrapText="1"/>
    </xf>
    <xf numFmtId="3" fontId="28" fillId="2" borderId="1" xfId="2" quotePrefix="1" applyNumberFormat="1" applyFont="1" applyFill="1" applyBorder="1" applyAlignment="1">
      <alignment horizontal="center" vertical="center" wrapText="1"/>
    </xf>
    <xf numFmtId="0" fontId="23" fillId="0" borderId="1" xfId="0" applyFont="1" applyFill="1" applyBorder="1" applyAlignment="1">
      <alignment vertical="center"/>
    </xf>
    <xf numFmtId="174" fontId="25" fillId="0" borderId="1" xfId="1" applyNumberFormat="1" applyFont="1" applyFill="1" applyBorder="1" applyAlignment="1">
      <alignment horizontal="right" vertical="center" wrapText="1"/>
    </xf>
    <xf numFmtId="0" fontId="41" fillId="0" borderId="1" xfId="0" applyFont="1" applyFill="1" applyBorder="1" applyAlignment="1">
      <alignment horizontal="center" vertical="center" wrapText="1"/>
    </xf>
    <xf numFmtId="173" fontId="25" fillId="0" borderId="1" xfId="1" applyNumberFormat="1" applyFont="1" applyFill="1" applyBorder="1" applyAlignment="1">
      <alignment horizontal="right" vertical="center" wrapText="1"/>
    </xf>
    <xf numFmtId="166" fontId="4" fillId="0" borderId="1" xfId="0" applyNumberFormat="1" applyFont="1" applyFill="1" applyBorder="1" applyAlignment="1">
      <alignment vertical="center"/>
    </xf>
    <xf numFmtId="3" fontId="25" fillId="0" borderId="1" xfId="0" applyNumberFormat="1" applyFont="1" applyFill="1" applyBorder="1" applyAlignment="1">
      <alignment horizontal="right" vertical="center"/>
    </xf>
    <xf numFmtId="0" fontId="21" fillId="2" borderId="1" xfId="0" applyFont="1" applyFill="1" applyBorder="1" applyAlignment="1">
      <alignment horizontal="center" vertical="center"/>
    </xf>
    <xf numFmtId="0" fontId="21" fillId="2" borderId="1" xfId="0" applyFont="1" applyFill="1" applyBorder="1" applyAlignment="1">
      <alignment horizontal="left" vertical="center" wrapText="1"/>
    </xf>
    <xf numFmtId="0" fontId="21" fillId="0" borderId="1" xfId="0" applyFont="1" applyFill="1" applyBorder="1" applyAlignment="1">
      <alignment horizontal="center" vertical="center"/>
    </xf>
    <xf numFmtId="0" fontId="24" fillId="0" borderId="1" xfId="0" applyFont="1" applyFill="1" applyBorder="1" applyAlignment="1">
      <alignment vertical="center" wrapText="1"/>
    </xf>
    <xf numFmtId="166" fontId="25" fillId="0" borderId="1" xfId="11" applyNumberFormat="1" applyFont="1" applyFill="1" applyBorder="1" applyAlignment="1">
      <alignment horizontal="right" vertical="center" wrapText="1"/>
    </xf>
    <xf numFmtId="168" fontId="25" fillId="0" borderId="1" xfId="1" applyNumberFormat="1" applyFont="1" applyFill="1" applyBorder="1" applyAlignment="1">
      <alignment horizontal="right" vertical="center"/>
    </xf>
    <xf numFmtId="0" fontId="25" fillId="0" borderId="0" xfId="0" applyFont="1"/>
    <xf numFmtId="166" fontId="25" fillId="0" borderId="0" xfId="1" applyNumberFormat="1" applyFont="1"/>
    <xf numFmtId="0" fontId="27" fillId="0" borderId="0" xfId="0" applyFont="1"/>
    <xf numFmtId="166" fontId="38" fillId="0" borderId="0" xfId="0" applyNumberFormat="1" applyFont="1"/>
    <xf numFmtId="165" fontId="25" fillId="0" borderId="1" xfId="1" applyFont="1" applyFill="1" applyBorder="1" applyAlignment="1">
      <alignment horizontal="right" vertical="center" wrapText="1"/>
    </xf>
    <xf numFmtId="0" fontId="17" fillId="0" borderId="1" xfId="0" applyFont="1" applyBorder="1" applyAlignment="1">
      <alignment horizontal="center" vertical="center" wrapText="1"/>
    </xf>
    <xf numFmtId="3" fontId="29" fillId="0" borderId="4" xfId="2" quotePrefix="1" applyNumberFormat="1" applyFont="1" applyFill="1" applyBorder="1" applyAlignment="1">
      <alignment horizontal="center" vertical="center" wrapText="1"/>
    </xf>
    <xf numFmtId="3" fontId="32" fillId="0" borderId="1" xfId="2" quotePrefix="1" applyNumberFormat="1" applyFont="1" applyFill="1" applyBorder="1" applyAlignment="1">
      <alignment horizontal="center" vertical="center" wrapText="1"/>
    </xf>
    <xf numFmtId="3" fontId="29" fillId="0" borderId="1" xfId="2" applyNumberFormat="1" applyFont="1" applyFill="1" applyBorder="1" applyAlignment="1">
      <alignment horizontal="center" vertical="center" wrapText="1"/>
    </xf>
    <xf numFmtId="166" fontId="29" fillId="0" borderId="1" xfId="1" applyNumberFormat="1" applyFont="1" applyFill="1" applyBorder="1" applyAlignment="1">
      <alignment horizontal="center" vertical="center" wrapText="1"/>
    </xf>
    <xf numFmtId="166" fontId="31" fillId="0" borderId="1" xfId="1" applyNumberFormat="1" applyFont="1" applyFill="1" applyBorder="1" applyAlignment="1">
      <alignment horizontal="center" vertical="center" wrapText="1"/>
    </xf>
    <xf numFmtId="3" fontId="32" fillId="0" borderId="1" xfId="2" quotePrefix="1" applyNumberFormat="1" applyFont="1" applyFill="1" applyBorder="1" applyAlignment="1">
      <alignment horizontal="left" vertical="center" wrapText="1"/>
    </xf>
    <xf numFmtId="3" fontId="29" fillId="0" borderId="4" xfId="2" quotePrefix="1" applyNumberFormat="1" applyFont="1" applyFill="1" applyBorder="1" applyAlignment="1">
      <alignment horizontal="left" vertical="center" wrapText="1"/>
    </xf>
    <xf numFmtId="0" fontId="31" fillId="0" borderId="1" xfId="0" applyFont="1" applyFill="1" applyBorder="1" applyAlignment="1">
      <alignment horizontal="left" vertical="center" wrapText="1"/>
    </xf>
    <xf numFmtId="0" fontId="32" fillId="0" borderId="1" xfId="0" applyFont="1" applyFill="1" applyBorder="1" applyAlignment="1">
      <alignment horizontal="left" vertical="center" wrapText="1"/>
    </xf>
    <xf numFmtId="3" fontId="32" fillId="0" borderId="1" xfId="2" applyNumberFormat="1" applyFont="1" applyFill="1" applyBorder="1" applyAlignment="1">
      <alignment horizontal="left" vertical="center" wrapText="1"/>
    </xf>
    <xf numFmtId="0" fontId="15" fillId="0" borderId="0" xfId="0" applyFont="1" applyAlignment="1">
      <alignment horizontal="center" wrapText="1"/>
    </xf>
    <xf numFmtId="0" fontId="15" fillId="0" borderId="0" xfId="0" applyFont="1" applyAlignment="1">
      <alignment horizontal="left" wrapText="1"/>
    </xf>
    <xf numFmtId="3" fontId="29" fillId="0" borderId="1" xfId="2" quotePrefix="1" applyNumberFormat="1" applyFont="1" applyFill="1" applyBorder="1" applyAlignment="1">
      <alignment vertical="center" wrapText="1"/>
    </xf>
    <xf numFmtId="0" fontId="33" fillId="0" borderId="1" xfId="0" applyFont="1" applyBorder="1" applyAlignment="1">
      <alignment horizontal="center" vertical="center" wrapText="1"/>
    </xf>
    <xf numFmtId="0" fontId="15" fillId="0" borderId="1" xfId="0" applyFont="1" applyBorder="1" applyAlignment="1">
      <alignment horizontal="left" vertical="center"/>
    </xf>
    <xf numFmtId="166" fontId="16" fillId="0" borderId="1" xfId="1" applyNumberFormat="1" applyFont="1" applyBorder="1" applyAlignment="1">
      <alignment horizontal="center" vertical="center"/>
    </xf>
    <xf numFmtId="0" fontId="15" fillId="0" borderId="1" xfId="0" applyFont="1" applyBorder="1" applyAlignment="1">
      <alignment horizontal="center" vertical="center"/>
    </xf>
    <xf numFmtId="166" fontId="15" fillId="0" borderId="1" xfId="1" applyNumberFormat="1" applyFont="1" applyBorder="1" applyAlignment="1">
      <alignment horizontal="center" vertical="center"/>
    </xf>
    <xf numFmtId="0" fontId="33" fillId="0" borderId="1" xfId="0" applyFont="1" applyBorder="1" applyAlignment="1">
      <alignment horizontal="center" vertical="center"/>
    </xf>
    <xf numFmtId="166" fontId="33" fillId="0" borderId="1" xfId="1" applyNumberFormat="1" applyFont="1" applyBorder="1" applyAlignment="1">
      <alignment horizontal="center" vertical="center"/>
    </xf>
    <xf numFmtId="0" fontId="33" fillId="0" borderId="1" xfId="0" applyFont="1" applyBorder="1" applyAlignment="1">
      <alignment horizontal="left" vertical="center" wrapText="1"/>
    </xf>
    <xf numFmtId="0" fontId="33" fillId="0" borderId="1" xfId="0" applyFont="1" applyBorder="1" applyAlignment="1">
      <alignment horizontal="right" vertical="center"/>
    </xf>
    <xf numFmtId="166" fontId="33" fillId="0" borderId="1" xfId="1" applyNumberFormat="1" applyFont="1" applyBorder="1" applyAlignment="1">
      <alignment horizontal="right" vertical="center"/>
    </xf>
    <xf numFmtId="0" fontId="33" fillId="0" borderId="1" xfId="0" applyFont="1" applyBorder="1" applyAlignment="1">
      <alignment vertical="center"/>
    </xf>
    <xf numFmtId="0" fontId="33" fillId="0" borderId="1" xfId="0" applyFont="1" applyBorder="1" applyAlignment="1">
      <alignment vertical="center" wrapText="1"/>
    </xf>
    <xf numFmtId="166" fontId="33" fillId="0" borderId="1" xfId="1" applyNumberFormat="1" applyFont="1" applyBorder="1" applyAlignment="1">
      <alignment vertical="center"/>
    </xf>
    <xf numFmtId="0" fontId="33" fillId="0" borderId="0" xfId="0" applyFont="1" applyAlignment="1"/>
    <xf numFmtId="166" fontId="29" fillId="0" borderId="4" xfId="1" quotePrefix="1" applyNumberFormat="1" applyFont="1" applyFill="1" applyBorder="1" applyAlignment="1">
      <alignment horizontal="right" vertical="center" wrapText="1"/>
    </xf>
    <xf numFmtId="166" fontId="29" fillId="0" borderId="1" xfId="1" quotePrefix="1" applyNumberFormat="1" applyFont="1" applyFill="1" applyBorder="1" applyAlignment="1">
      <alignment horizontal="right" vertical="center" wrapText="1"/>
    </xf>
    <xf numFmtId="166" fontId="32" fillId="0" borderId="1" xfId="1" quotePrefix="1" applyNumberFormat="1" applyFont="1" applyFill="1" applyBorder="1" applyAlignment="1">
      <alignment horizontal="right" vertical="center" wrapText="1"/>
    </xf>
    <xf numFmtId="166" fontId="17" fillId="0" borderId="1" xfId="1" applyNumberFormat="1" applyFont="1" applyBorder="1" applyAlignment="1">
      <alignment horizontal="right" vertical="center" wrapText="1"/>
    </xf>
    <xf numFmtId="166" fontId="29" fillId="0" borderId="1" xfId="1" applyNumberFormat="1" applyFont="1" applyFill="1" applyBorder="1" applyAlignment="1">
      <alignment horizontal="right" vertical="center" wrapText="1"/>
    </xf>
    <xf numFmtId="166" fontId="31" fillId="0" borderId="1" xfId="1" applyNumberFormat="1" applyFont="1" applyFill="1" applyBorder="1" applyAlignment="1">
      <alignment horizontal="right" vertical="center" wrapText="1"/>
    </xf>
    <xf numFmtId="166" fontId="32" fillId="0" borderId="1" xfId="1" applyNumberFormat="1" applyFont="1" applyFill="1" applyBorder="1" applyAlignment="1">
      <alignment horizontal="right" vertical="center" wrapText="1"/>
    </xf>
    <xf numFmtId="166" fontId="15" fillId="0" borderId="0" xfId="1" applyNumberFormat="1" applyFont="1" applyAlignment="1">
      <alignment horizontal="right"/>
    </xf>
    <xf numFmtId="175" fontId="22" fillId="0" borderId="0" xfId="1" applyNumberFormat="1" applyFont="1"/>
    <xf numFmtId="175" fontId="35" fillId="0" borderId="0" xfId="1" applyNumberFormat="1" applyFont="1"/>
    <xf numFmtId="175" fontId="37" fillId="0" borderId="0" xfId="1" applyNumberFormat="1" applyFont="1"/>
    <xf numFmtId="175" fontId="38" fillId="2" borderId="0" xfId="1" applyNumberFormat="1" applyFont="1" applyFill="1"/>
    <xf numFmtId="175" fontId="38" fillId="0" borderId="0" xfId="1" applyNumberFormat="1" applyFont="1"/>
    <xf numFmtId="175" fontId="39" fillId="0" borderId="0" xfId="1" applyNumberFormat="1" applyFont="1"/>
    <xf numFmtId="175" fontId="22" fillId="2" borderId="0" xfId="1" applyNumberFormat="1" applyFont="1" applyFill="1"/>
    <xf numFmtId="166" fontId="22" fillId="0" borderId="0" xfId="0" applyNumberFormat="1" applyFont="1"/>
    <xf numFmtId="176" fontId="22" fillId="0" borderId="0" xfId="0" applyNumberFormat="1" applyFont="1"/>
    <xf numFmtId="0" fontId="16" fillId="0" borderId="0" xfId="0" applyFont="1" applyAlignment="1">
      <alignment horizontal="center"/>
    </xf>
    <xf numFmtId="0" fontId="16" fillId="0" borderId="0" xfId="0" applyFont="1" applyAlignment="1">
      <alignment horizontal="center" vertical="center" wrapText="1"/>
    </xf>
    <xf numFmtId="0" fontId="17" fillId="0" borderId="0" xfId="0" applyFont="1" applyAlignment="1">
      <alignment horizontal="center"/>
    </xf>
    <xf numFmtId="0" fontId="17" fillId="0" borderId="1" xfId="0" applyFont="1" applyBorder="1" applyAlignment="1">
      <alignment horizontal="center" vertical="center" wrapText="1"/>
    </xf>
    <xf numFmtId="166" fontId="17" fillId="0" borderId="8" xfId="1" applyNumberFormat="1" applyFont="1" applyBorder="1" applyAlignment="1">
      <alignment horizontal="right"/>
    </xf>
    <xf numFmtId="3" fontId="32" fillId="0" borderId="1" xfId="2" quotePrefix="1" applyNumberFormat="1" applyFont="1" applyFill="1" applyBorder="1" applyAlignment="1">
      <alignment horizontal="center" vertical="center" wrapText="1"/>
    </xf>
    <xf numFmtId="3" fontId="29" fillId="0" borderId="0" xfId="2" applyNumberFormat="1" applyFont="1" applyFill="1" applyAlignment="1">
      <alignment horizontal="center" vertical="center" wrapText="1"/>
    </xf>
    <xf numFmtId="166" fontId="29" fillId="0" borderId="0" xfId="1" applyNumberFormat="1" applyFont="1" applyFill="1" applyAlignment="1">
      <alignment horizontal="center" vertical="center" wrapText="1"/>
    </xf>
    <xf numFmtId="165" fontId="29" fillId="0" borderId="0" xfId="1" applyNumberFormat="1" applyFont="1" applyFill="1" applyAlignment="1">
      <alignment horizontal="center" vertical="center" wrapText="1"/>
    </xf>
    <xf numFmtId="3" fontId="30" fillId="0" borderId="0" xfId="2" applyNumberFormat="1" applyFont="1" applyFill="1" applyAlignment="1">
      <alignment horizontal="center" vertical="center" wrapText="1"/>
    </xf>
    <xf numFmtId="166" fontId="30" fillId="0" borderId="0" xfId="1" applyNumberFormat="1" applyFont="1" applyFill="1" applyAlignment="1">
      <alignment horizontal="center" vertical="center" wrapText="1"/>
    </xf>
    <xf numFmtId="165" fontId="30" fillId="0" borderId="0" xfId="1" applyNumberFormat="1" applyFont="1" applyFill="1" applyAlignment="1">
      <alignment horizontal="center" vertical="center" wrapText="1"/>
    </xf>
    <xf numFmtId="3" fontId="30" fillId="0" borderId="8" xfId="2" applyNumberFormat="1" applyFont="1" applyFill="1" applyBorder="1" applyAlignment="1">
      <alignment horizontal="right" vertical="center" wrapText="1"/>
    </xf>
    <xf numFmtId="166" fontId="30" fillId="0" borderId="8" xfId="1" applyNumberFormat="1" applyFont="1" applyFill="1" applyBorder="1" applyAlignment="1">
      <alignment horizontal="right" vertical="center" wrapText="1"/>
    </xf>
    <xf numFmtId="165" fontId="30" fillId="0" borderId="8" xfId="1" applyNumberFormat="1" applyFont="1" applyFill="1" applyBorder="1" applyAlignment="1">
      <alignment horizontal="right" vertical="center" wrapText="1"/>
    </xf>
    <xf numFmtId="3" fontId="29" fillId="0" borderId="1" xfId="2" applyNumberFormat="1" applyFont="1" applyFill="1" applyBorder="1" applyAlignment="1">
      <alignment horizontal="center" vertical="center" wrapText="1"/>
    </xf>
    <xf numFmtId="3" fontId="29" fillId="0" borderId="1" xfId="2" applyNumberFormat="1" applyFont="1" applyFill="1" applyBorder="1" applyAlignment="1">
      <alignment horizontal="left" vertical="center" wrapText="1"/>
    </xf>
    <xf numFmtId="3" fontId="29" fillId="0" borderId="2" xfId="2" applyNumberFormat="1" applyFont="1" applyFill="1" applyBorder="1" applyAlignment="1">
      <alignment horizontal="center" vertical="center" wrapText="1"/>
    </xf>
    <xf numFmtId="3" fontId="29" fillId="0" borderId="7" xfId="2" applyNumberFormat="1" applyFont="1" applyFill="1" applyBorder="1" applyAlignment="1">
      <alignment horizontal="center" vertical="center" wrapText="1"/>
    </xf>
    <xf numFmtId="166" fontId="29" fillId="0" borderId="1" xfId="1" applyNumberFormat="1" applyFont="1" applyFill="1" applyBorder="1" applyAlignment="1">
      <alignment horizontal="center" vertical="center" wrapText="1"/>
    </xf>
    <xf numFmtId="166" fontId="29" fillId="0" borderId="2" xfId="1" applyNumberFormat="1" applyFont="1" applyFill="1" applyBorder="1" applyAlignment="1">
      <alignment horizontal="center" vertical="center" wrapText="1"/>
    </xf>
    <xf numFmtId="166" fontId="29" fillId="0" borderId="7" xfId="1" applyNumberFormat="1" applyFont="1" applyFill="1" applyBorder="1" applyAlignment="1">
      <alignment horizontal="center" vertical="center" wrapText="1"/>
    </xf>
    <xf numFmtId="166" fontId="31" fillId="0" borderId="4" xfId="1" applyNumberFormat="1" applyFont="1" applyFill="1" applyBorder="1" applyAlignment="1">
      <alignment horizontal="center" vertical="center" wrapText="1"/>
    </xf>
    <xf numFmtId="166" fontId="31" fillId="0" borderId="5" xfId="1" applyNumberFormat="1" applyFont="1" applyFill="1" applyBorder="1" applyAlignment="1">
      <alignment horizontal="center" vertical="center" wrapText="1"/>
    </xf>
    <xf numFmtId="166" fontId="31" fillId="0" borderId="6" xfId="1" applyNumberFormat="1" applyFont="1" applyFill="1" applyBorder="1" applyAlignment="1">
      <alignment horizontal="center" vertical="center" wrapText="1"/>
    </xf>
    <xf numFmtId="3" fontId="34" fillId="0" borderId="2" xfId="2" applyNumberFormat="1" applyFont="1" applyFill="1" applyBorder="1" applyAlignment="1">
      <alignment horizontal="center" vertical="center" wrapText="1"/>
    </xf>
    <xf numFmtId="3" fontId="34" fillId="0" borderId="7" xfId="2" applyNumberFormat="1" applyFont="1" applyFill="1" applyBorder="1" applyAlignment="1">
      <alignment horizontal="center" vertical="center" wrapText="1"/>
    </xf>
    <xf numFmtId="3" fontId="34" fillId="0" borderId="3" xfId="2" applyNumberFormat="1" applyFont="1" applyFill="1" applyBorder="1" applyAlignment="1">
      <alignment horizontal="center" vertical="center" wrapText="1"/>
    </xf>
    <xf numFmtId="166" fontId="34" fillId="0" borderId="2" xfId="1" applyNumberFormat="1" applyFont="1" applyFill="1" applyBorder="1" applyAlignment="1">
      <alignment horizontal="center" vertical="center" wrapText="1"/>
    </xf>
    <xf numFmtId="166" fontId="34" fillId="0" borderId="7" xfId="1" applyNumberFormat="1" applyFont="1" applyFill="1" applyBorder="1" applyAlignment="1">
      <alignment horizontal="center" vertical="center" wrapText="1"/>
    </xf>
    <xf numFmtId="166" fontId="34" fillId="0" borderId="3" xfId="1" applyNumberFormat="1" applyFont="1" applyFill="1" applyBorder="1" applyAlignment="1">
      <alignment horizontal="center" vertical="center" wrapText="1"/>
    </xf>
    <xf numFmtId="166" fontId="34" fillId="0" borderId="1" xfId="1" applyNumberFormat="1" applyFont="1" applyFill="1" applyBorder="1" applyAlignment="1">
      <alignment horizontal="center" vertical="center" wrapText="1"/>
    </xf>
    <xf numFmtId="172" fontId="34" fillId="0" borderId="9" xfId="1" applyNumberFormat="1" applyFont="1" applyFill="1" applyBorder="1" applyAlignment="1">
      <alignment horizontal="center" vertical="center" wrapText="1"/>
    </xf>
    <xf numFmtId="172" fontId="34" fillId="0" borderId="10" xfId="1" applyNumberFormat="1" applyFont="1" applyFill="1" applyBorder="1" applyAlignment="1">
      <alignment horizontal="center" vertical="center" wrapText="1"/>
    </xf>
    <xf numFmtId="172" fontId="34" fillId="0" borderId="11" xfId="1" applyNumberFormat="1" applyFont="1" applyFill="1" applyBorder="1" applyAlignment="1">
      <alignment horizontal="center" vertical="center" wrapText="1"/>
    </xf>
    <xf numFmtId="172" fontId="34" fillId="0" borderId="12" xfId="1" applyNumberFormat="1" applyFont="1" applyFill="1" applyBorder="1" applyAlignment="1">
      <alignment horizontal="center" vertical="center" wrapText="1"/>
    </xf>
    <xf numFmtId="172" fontId="34" fillId="0" borderId="13" xfId="1" applyNumberFormat="1" applyFont="1" applyFill="1" applyBorder="1" applyAlignment="1">
      <alignment horizontal="center" vertical="center" wrapText="1"/>
    </xf>
    <xf numFmtId="172" fontId="34" fillId="0" borderId="14" xfId="1" applyNumberFormat="1" applyFont="1" applyFill="1" applyBorder="1" applyAlignment="1">
      <alignment horizontal="center" vertical="center" wrapText="1"/>
    </xf>
    <xf numFmtId="166" fontId="34" fillId="0" borderId="4" xfId="1" applyNumberFormat="1" applyFont="1" applyFill="1" applyBorder="1" applyAlignment="1">
      <alignment horizontal="center" vertical="center" wrapText="1"/>
    </xf>
    <xf numFmtId="166" fontId="34" fillId="0" borderId="5" xfId="1" applyNumberFormat="1" applyFont="1" applyFill="1" applyBorder="1" applyAlignment="1">
      <alignment horizontal="center" vertical="center" wrapText="1"/>
    </xf>
    <xf numFmtId="166" fontId="34" fillId="0" borderId="6" xfId="1" applyNumberFormat="1" applyFont="1" applyFill="1" applyBorder="1" applyAlignment="1">
      <alignment horizontal="center" vertical="center" wrapText="1"/>
    </xf>
    <xf numFmtId="166" fontId="36" fillId="0" borderId="1" xfId="1" applyNumberFormat="1" applyFont="1" applyFill="1" applyBorder="1" applyAlignment="1">
      <alignment horizontal="center" vertical="center" wrapText="1"/>
    </xf>
    <xf numFmtId="166" fontId="36" fillId="0" borderId="1" xfId="1" applyNumberFormat="1" applyFont="1" applyFill="1" applyBorder="1" applyAlignment="1">
      <alignment vertical="center" wrapText="1"/>
    </xf>
    <xf numFmtId="166" fontId="36" fillId="0" borderId="4" xfId="1" applyNumberFormat="1" applyFont="1" applyFill="1" applyBorder="1" applyAlignment="1">
      <alignment horizontal="center" vertical="center" wrapText="1"/>
    </xf>
    <xf numFmtId="166" fontId="36" fillId="0" borderId="5" xfId="1" applyNumberFormat="1" applyFont="1" applyFill="1" applyBorder="1" applyAlignment="1">
      <alignment horizontal="center" vertical="center" wrapText="1"/>
    </xf>
    <xf numFmtId="166" fontId="36" fillId="0" borderId="6" xfId="1" applyNumberFormat="1" applyFont="1" applyFill="1" applyBorder="1" applyAlignment="1">
      <alignment horizontal="center" vertical="center" wrapText="1"/>
    </xf>
    <xf numFmtId="0" fontId="21" fillId="0" borderId="0" xfId="0" applyFont="1" applyAlignment="1">
      <alignment horizontal="center"/>
    </xf>
    <xf numFmtId="3" fontId="34" fillId="0" borderId="1" xfId="2" applyNumberFormat="1" applyFont="1" applyFill="1" applyBorder="1" applyAlignment="1">
      <alignment horizontal="center" vertical="center" wrapText="1"/>
    </xf>
    <xf numFmtId="3" fontId="21" fillId="0" borderId="1" xfId="2" applyNumberFormat="1" applyFont="1" applyFill="1" applyBorder="1" applyAlignment="1">
      <alignment horizontal="center" vertical="center" wrapText="1"/>
    </xf>
    <xf numFmtId="3" fontId="21" fillId="0" borderId="0" xfId="2" applyNumberFormat="1" applyFont="1" applyFill="1" applyAlignment="1">
      <alignment horizontal="center" vertical="center" wrapText="1"/>
    </xf>
    <xf numFmtId="166" fontId="21" fillId="0" borderId="0" xfId="1" applyNumberFormat="1" applyFont="1" applyFill="1" applyAlignment="1">
      <alignment horizontal="center" vertical="center" wrapText="1"/>
    </xf>
    <xf numFmtId="165" fontId="21" fillId="0" borderId="0" xfId="1" applyNumberFormat="1" applyFont="1" applyFill="1" applyAlignment="1">
      <alignment horizontal="center" vertical="center" wrapText="1"/>
    </xf>
    <xf numFmtId="3" fontId="23" fillId="0" borderId="0" xfId="2" applyNumberFormat="1" applyFont="1" applyFill="1" applyAlignment="1">
      <alignment horizontal="center" vertical="center" wrapText="1"/>
    </xf>
    <xf numFmtId="166" fontId="23" fillId="0" borderId="0" xfId="1" applyNumberFormat="1" applyFont="1" applyFill="1" applyAlignment="1">
      <alignment horizontal="center" vertical="center" wrapText="1"/>
    </xf>
    <xf numFmtId="165" fontId="23" fillId="0" borderId="0" xfId="1" applyNumberFormat="1" applyFont="1" applyFill="1" applyAlignment="1">
      <alignment horizontal="center" vertical="center" wrapText="1"/>
    </xf>
    <xf numFmtId="3" fontId="23" fillId="0" borderId="0" xfId="2" applyNumberFormat="1" applyFont="1" applyFill="1" applyBorder="1" applyAlignment="1">
      <alignment horizontal="right" vertical="center" wrapText="1"/>
    </xf>
    <xf numFmtId="166" fontId="23" fillId="0" borderId="0" xfId="1" applyNumberFormat="1" applyFont="1" applyFill="1" applyBorder="1" applyAlignment="1">
      <alignment horizontal="right" vertical="center" wrapText="1"/>
    </xf>
    <xf numFmtId="165" fontId="23" fillId="0" borderId="0" xfId="1" applyNumberFormat="1" applyFont="1" applyFill="1" applyBorder="1" applyAlignment="1">
      <alignment horizontal="right" vertical="center" wrapText="1"/>
    </xf>
    <xf numFmtId="3" fontId="23" fillId="0" borderId="0" xfId="2" applyNumberFormat="1" applyFont="1" applyFill="1" applyBorder="1" applyAlignment="1">
      <alignment horizontal="center" vertical="center" wrapText="1"/>
    </xf>
  </cellXfs>
  <cellStyles count="306">
    <cellStyle name="Bình thường" xfId="0" builtinId="0"/>
    <cellStyle name="Bình thường 2" xfId="3"/>
    <cellStyle name="Bình thường 2 10" xfId="54"/>
    <cellStyle name="Bình thường 2 11" xfId="37"/>
    <cellStyle name="Bình thường 2 2" xfId="42"/>
    <cellStyle name="Bình thường 2 2 2" xfId="55"/>
    <cellStyle name="Bình thường 2 2 3" xfId="56"/>
    <cellStyle name="Bình thường 2 3" xfId="57"/>
    <cellStyle name="Bình thường 2 4" xfId="58"/>
    <cellStyle name="Bình thường 2 5" xfId="59"/>
    <cellStyle name="Bình thường 2 6" xfId="60"/>
    <cellStyle name="Bình thường 2 7" xfId="61"/>
    <cellStyle name="Bình thường 2 8" xfId="62"/>
    <cellStyle name="Bình thường 2 9" xfId="44"/>
    <cellStyle name="Bình thường 3" xfId="46"/>
    <cellStyle name="Bình thường 3 2" xfId="63"/>
    <cellStyle name="Bình thường 4" xfId="64"/>
    <cellStyle name="Bình thường 4 2" xfId="65"/>
    <cellStyle name="Bình thường 5" xfId="66"/>
    <cellStyle name="Comma [0] 2" xfId="5"/>
    <cellStyle name="Comma [0] 2 2" xfId="210"/>
    <cellStyle name="Comma [0] 2 3" xfId="211"/>
    <cellStyle name="Comma [0] 2 4" xfId="49"/>
    <cellStyle name="Comma [0] 3" xfId="6"/>
    <cellStyle name="Comma 10" xfId="212"/>
    <cellStyle name="Comma 10 10" xfId="7"/>
    <cellStyle name="Comma 11" xfId="8"/>
    <cellStyle name="Comma 12" xfId="213"/>
    <cellStyle name="Comma 13" xfId="214"/>
    <cellStyle name="Comma 14" xfId="215"/>
    <cellStyle name="Comma 15" xfId="216"/>
    <cellStyle name="Comma 16" xfId="217"/>
    <cellStyle name="Comma 17" xfId="218"/>
    <cellStyle name="Comma 18" xfId="219"/>
    <cellStyle name="Comma 19" xfId="220"/>
    <cellStyle name="Comma 2" xfId="9"/>
    <cellStyle name="Comma 2 2" xfId="10"/>
    <cellStyle name="Comma 2 3" xfId="35"/>
    <cellStyle name="Comma 2 3 2" xfId="221"/>
    <cellStyle name="Comma 2 4" xfId="222"/>
    <cellStyle name="Comma 2 6" xfId="223"/>
    <cellStyle name="Comma 20" xfId="224"/>
    <cellStyle name="Comma 21" xfId="225"/>
    <cellStyle name="Comma 22" xfId="226"/>
    <cellStyle name="Comma 23" xfId="227"/>
    <cellStyle name="Comma 24" xfId="228"/>
    <cellStyle name="Comma 25" xfId="229"/>
    <cellStyle name="Comma 26" xfId="230"/>
    <cellStyle name="Comma 27" xfId="231"/>
    <cellStyle name="Comma 28" xfId="232"/>
    <cellStyle name="Comma 29" xfId="233"/>
    <cellStyle name="Comma 3" xfId="11"/>
    <cellStyle name="Comma 3 2" xfId="12"/>
    <cellStyle name="Comma 3 3" xfId="235"/>
    <cellStyle name="Comma 3 4" xfId="234"/>
    <cellStyle name="Comma 30" xfId="236"/>
    <cellStyle name="Comma 31" xfId="237"/>
    <cellStyle name="Comma 32" xfId="238"/>
    <cellStyle name="Comma 4" xfId="29"/>
    <cellStyle name="Comma 4 2" xfId="240"/>
    <cellStyle name="Comma 4 3" xfId="239"/>
    <cellStyle name="Comma 5" xfId="241"/>
    <cellStyle name="Comma 6" xfId="13"/>
    <cellStyle name="Comma 6 2" xfId="243"/>
    <cellStyle name="Comma 6 3" xfId="242"/>
    <cellStyle name="Comma 7" xfId="14"/>
    <cellStyle name="Comma 8" xfId="244"/>
    <cellStyle name="Comma 9" xfId="245"/>
    <cellStyle name="Chuẩn 2" xfId="4"/>
    <cellStyle name="Chuẩn 2 10" xfId="52"/>
    <cellStyle name="Chuẩn 2 10 2" xfId="67"/>
    <cellStyle name="Chuẩn 2 100" xfId="51"/>
    <cellStyle name="Chuẩn 2 101" xfId="68"/>
    <cellStyle name="Chuẩn 2 102" xfId="69"/>
    <cellStyle name="Chuẩn 2 103" xfId="70"/>
    <cellStyle name="Chuẩn 2 104" xfId="71"/>
    <cellStyle name="Chuẩn 2 105" xfId="72"/>
    <cellStyle name="Chuẩn 2 106" xfId="73"/>
    <cellStyle name="Chuẩn 2 107" xfId="74"/>
    <cellStyle name="Chuẩn 2 108" xfId="75"/>
    <cellStyle name="Chuẩn 2 109" xfId="76"/>
    <cellStyle name="Chuẩn 2 11" xfId="77"/>
    <cellStyle name="Chuẩn 2 110" xfId="78"/>
    <cellStyle name="Chuẩn 2 111" xfId="79"/>
    <cellStyle name="Chuẩn 2 112" xfId="80"/>
    <cellStyle name="Chuẩn 2 113" xfId="81"/>
    <cellStyle name="Chuẩn 2 114" xfId="82"/>
    <cellStyle name="Chuẩn 2 115" xfId="83"/>
    <cellStyle name="Chuẩn 2 116" xfId="84"/>
    <cellStyle name="Chuẩn 2 117" xfId="85"/>
    <cellStyle name="Chuẩn 2 118" xfId="86"/>
    <cellStyle name="Chuẩn 2 119" xfId="87"/>
    <cellStyle name="Chuẩn 2 12" xfId="88"/>
    <cellStyle name="Chuẩn 2 13" xfId="89"/>
    <cellStyle name="Chuẩn 2 14" xfId="90"/>
    <cellStyle name="Chuẩn 2 15" xfId="91"/>
    <cellStyle name="Chuẩn 2 16" xfId="92"/>
    <cellStyle name="Chuẩn 2 17" xfId="93"/>
    <cellStyle name="Chuẩn 2 18" xfId="94"/>
    <cellStyle name="Chuẩn 2 19" xfId="95"/>
    <cellStyle name="Chuẩn 2 2" xfId="30"/>
    <cellStyle name="Chuẩn 2 2 10" xfId="40"/>
    <cellStyle name="Chuẩn 2 2 2" xfId="96"/>
    <cellStyle name="Chuẩn 2 2 3" xfId="97"/>
    <cellStyle name="Chuẩn 2 2 4" xfId="98"/>
    <cellStyle name="Chuẩn 2 2 5" xfId="99"/>
    <cellStyle name="Chuẩn 2 2 6" xfId="100"/>
    <cellStyle name="Chuẩn 2 2 7" xfId="101"/>
    <cellStyle name="Chuẩn 2 2 7 2" xfId="102"/>
    <cellStyle name="Chuẩn 2 2 7 3" xfId="103"/>
    <cellStyle name="Chuẩn 2 2 7 4" xfId="50"/>
    <cellStyle name="Chuẩn 2 2 8" xfId="104"/>
    <cellStyle name="Chuẩn 2 2 9" xfId="105"/>
    <cellStyle name="Chuẩn 2 20" xfId="106"/>
    <cellStyle name="Chuẩn 2 21" xfId="107"/>
    <cellStyle name="Chuẩn 2 22" xfId="108"/>
    <cellStyle name="Chuẩn 2 23" xfId="109"/>
    <cellStyle name="Chuẩn 2 24" xfId="110"/>
    <cellStyle name="Chuẩn 2 25" xfId="111"/>
    <cellStyle name="Chuẩn 2 26" xfId="112"/>
    <cellStyle name="Chuẩn 2 27" xfId="113"/>
    <cellStyle name="Chuẩn 2 28" xfId="114"/>
    <cellStyle name="Chuẩn 2 29" xfId="115"/>
    <cellStyle name="Chuẩn 2 3" xfId="48"/>
    <cellStyle name="Chuẩn 2 3 2" xfId="116"/>
    <cellStyle name="Chuẩn 2 30" xfId="117"/>
    <cellStyle name="Chuẩn 2 31" xfId="118"/>
    <cellStyle name="Chuẩn 2 32" xfId="119"/>
    <cellStyle name="Chuẩn 2 33" xfId="120"/>
    <cellStyle name="Chuẩn 2 34" xfId="121"/>
    <cellStyle name="Chuẩn 2 35" xfId="122"/>
    <cellStyle name="Chuẩn 2 36" xfId="123"/>
    <cellStyle name="Chuẩn 2 37" xfId="124"/>
    <cellStyle name="Chuẩn 2 38" xfId="125"/>
    <cellStyle name="Chuẩn 2 39" xfId="126"/>
    <cellStyle name="Chuẩn 2 4" xfId="127"/>
    <cellStyle name="Chuẩn 2 40" xfId="128"/>
    <cellStyle name="Chuẩn 2 41" xfId="129"/>
    <cellStyle name="Chuẩn 2 42" xfId="130"/>
    <cellStyle name="Chuẩn 2 43" xfId="131"/>
    <cellStyle name="Chuẩn 2 44" xfId="132"/>
    <cellStyle name="Chuẩn 2 45" xfId="133"/>
    <cellStyle name="Chuẩn 2 46" xfId="134"/>
    <cellStyle name="Chuẩn 2 47" xfId="135"/>
    <cellStyle name="Chuẩn 2 48" xfId="136"/>
    <cellStyle name="Chuẩn 2 49" xfId="137"/>
    <cellStyle name="Chuẩn 2 5" xfId="138"/>
    <cellStyle name="Chuẩn 2 50" xfId="139"/>
    <cellStyle name="Chuẩn 2 51" xfId="140"/>
    <cellStyle name="Chuẩn 2 52" xfId="141"/>
    <cellStyle name="Chuẩn 2 53" xfId="142"/>
    <cellStyle name="Chuẩn 2 54" xfId="143"/>
    <cellStyle name="Chuẩn 2 55" xfId="144"/>
    <cellStyle name="Chuẩn 2 56" xfId="145"/>
    <cellStyle name="Chuẩn 2 57" xfId="146"/>
    <cellStyle name="Chuẩn 2 58" xfId="147"/>
    <cellStyle name="Chuẩn 2 59" xfId="148"/>
    <cellStyle name="Chuẩn 2 6" xfId="149"/>
    <cellStyle name="Chuẩn 2 60" xfId="150"/>
    <cellStyle name="Chuẩn 2 61" xfId="151"/>
    <cellStyle name="Chuẩn 2 62" xfId="152"/>
    <cellStyle name="Chuẩn 2 63" xfId="153"/>
    <cellStyle name="Chuẩn 2 64" xfId="154"/>
    <cellStyle name="Chuẩn 2 65" xfId="155"/>
    <cellStyle name="Chuẩn 2 66" xfId="156"/>
    <cellStyle name="Chuẩn 2 67" xfId="157"/>
    <cellStyle name="Chuẩn 2 68" xfId="158"/>
    <cellStyle name="Chuẩn 2 69" xfId="159"/>
    <cellStyle name="Chuẩn 2 7" xfId="160"/>
    <cellStyle name="Chuẩn 2 7 2" xfId="161"/>
    <cellStyle name="Chuẩn 2 70" xfId="162"/>
    <cellStyle name="Chuẩn 2 71" xfId="163"/>
    <cellStyle name="Chuẩn 2 72" xfId="164"/>
    <cellStyle name="Chuẩn 2 73" xfId="165"/>
    <cellStyle name="Chuẩn 2 74" xfId="166"/>
    <cellStyle name="Chuẩn 2 75" xfId="167"/>
    <cellStyle name="Chuẩn 2 76" xfId="168"/>
    <cellStyle name="Chuẩn 2 77" xfId="169"/>
    <cellStyle name="Chuẩn 2 78" xfId="170"/>
    <cellStyle name="Chuẩn 2 79" xfId="171"/>
    <cellStyle name="Chuẩn 2 8" xfId="172"/>
    <cellStyle name="Chuẩn 2 80" xfId="173"/>
    <cellStyle name="Chuẩn 2 81" xfId="174"/>
    <cellStyle name="Chuẩn 2 82" xfId="175"/>
    <cellStyle name="Chuẩn 2 83" xfId="176"/>
    <cellStyle name="Chuẩn 2 84" xfId="177"/>
    <cellStyle name="Chuẩn 2 85" xfId="178"/>
    <cellStyle name="Chuẩn 2 86" xfId="179"/>
    <cellStyle name="Chuẩn 2 87" xfId="180"/>
    <cellStyle name="Chuẩn 2 88" xfId="181"/>
    <cellStyle name="Chuẩn 2 89" xfId="182"/>
    <cellStyle name="Chuẩn 2 9" xfId="183"/>
    <cellStyle name="Chuẩn 2 90" xfId="184"/>
    <cellStyle name="Chuẩn 2 91" xfId="185"/>
    <cellStyle name="Chuẩn 2 92" xfId="186"/>
    <cellStyle name="Chuẩn 2 93" xfId="187"/>
    <cellStyle name="Chuẩn 2 94" xfId="188"/>
    <cellStyle name="Chuẩn 2 95" xfId="189"/>
    <cellStyle name="Chuẩn 2 96" xfId="190"/>
    <cellStyle name="Chuẩn 2 97" xfId="191"/>
    <cellStyle name="Chuẩn 2 98" xfId="192"/>
    <cellStyle name="Chuẩn 2 99" xfId="193"/>
    <cellStyle name="Chuẩn 3" xfId="41"/>
    <cellStyle name="Chuẩn 3 2" xfId="194"/>
    <cellStyle name="Chuẩn 3 2 2" xfId="195"/>
    <cellStyle name="Chuẩn 3 2 3" xfId="196"/>
    <cellStyle name="Chuẩn 3 2 4" xfId="197"/>
    <cellStyle name="Chuẩn 3 2 5" xfId="198"/>
    <cellStyle name="Chuẩn 3 2 6" xfId="199"/>
    <cellStyle name="Chuẩn 3 2 7" xfId="200"/>
    <cellStyle name="Chuẩn 3 2 8" xfId="201"/>
    <cellStyle name="Chuẩn 4" xfId="202"/>
    <cellStyle name="Chuẩn 4 2" xfId="203"/>
    <cellStyle name="Chuẩn 4 3" xfId="204"/>
    <cellStyle name="Chuẩn 4 4" xfId="205"/>
    <cellStyle name="Chuẩn 4 5" xfId="206"/>
    <cellStyle name="Chuẩn 4 6" xfId="207"/>
    <cellStyle name="Chuẩn 4 7" xfId="208"/>
    <cellStyle name="Chuẩn 4 8" xfId="209"/>
    <cellStyle name="Chuẩn 5" xfId="53"/>
    <cellStyle name="Dấu phảy 2" xfId="246"/>
    <cellStyle name="Dấu phảy 2 10" xfId="247"/>
    <cellStyle name="Dấu phảy 2 11" xfId="248"/>
    <cellStyle name="Dấu phảy 2 12" xfId="249"/>
    <cellStyle name="Dấu phảy 2 13" xfId="250"/>
    <cellStyle name="Dấu phảy 2 14" xfId="251"/>
    <cellStyle name="Dấu phảy 2 2" xfId="252"/>
    <cellStyle name="Dấu phảy 2 3" xfId="253"/>
    <cellStyle name="Dấu phảy 2 4" xfId="254"/>
    <cellStyle name="Dấu phảy 2 5" xfId="255"/>
    <cellStyle name="Dấu phảy 2 6" xfId="256"/>
    <cellStyle name="Dấu phảy 2 7" xfId="257"/>
    <cellStyle name="Dấu phảy 2 8" xfId="258"/>
    <cellStyle name="Dấu phảy 2 9" xfId="259"/>
    <cellStyle name="Dấu_phảy" xfId="1" builtinId="3"/>
    <cellStyle name="Normal 10" xfId="32"/>
    <cellStyle name="Normal 10 2" xfId="260"/>
    <cellStyle name="Normal 10 3" xfId="43"/>
    <cellStyle name="Normal 11" xfId="36"/>
    <cellStyle name="Normal 12" xfId="261"/>
    <cellStyle name="Normal 12 2" xfId="262"/>
    <cellStyle name="Normal 13" xfId="15"/>
    <cellStyle name="Normal 2" xfId="16"/>
    <cellStyle name="Normal 2 10" xfId="264"/>
    <cellStyle name="Normal 2 11" xfId="45"/>
    <cellStyle name="Normal 2 12" xfId="265"/>
    <cellStyle name="Normal 2 13" xfId="266"/>
    <cellStyle name="Normal 2 14" xfId="263"/>
    <cellStyle name="Normal 2 2" xfId="17"/>
    <cellStyle name="Normal 2 3" xfId="18"/>
    <cellStyle name="Normal 2 3 2" xfId="19"/>
    <cellStyle name="Normal 2 3 3" xfId="268"/>
    <cellStyle name="Normal 2 3 4" xfId="267"/>
    <cellStyle name="Normal 2 4" xfId="20"/>
    <cellStyle name="Normal 2 4 2" xfId="270"/>
    <cellStyle name="Normal 2 4 3" xfId="269"/>
    <cellStyle name="Normal 2 5" xfId="33"/>
    <cellStyle name="Normal 2 5 2" xfId="271"/>
    <cellStyle name="Normal 2 6" xfId="272"/>
    <cellStyle name="Normal 2 7" xfId="273"/>
    <cellStyle name="Normal 2 8" xfId="274"/>
    <cellStyle name="Normal 2 8 2" xfId="275"/>
    <cellStyle name="Normal 2 9" xfId="276"/>
    <cellStyle name="Normal 3" xfId="21"/>
    <cellStyle name="Normal 3 2" xfId="22"/>
    <cellStyle name="Normal 3 2 2" xfId="278"/>
    <cellStyle name="Normal 3 2 3" xfId="279"/>
    <cellStyle name="Normal 3 2 4" xfId="277"/>
    <cellStyle name="Normal 3 3" xfId="34"/>
    <cellStyle name="Normal 3 3 2" xfId="281"/>
    <cellStyle name="Normal 3 3 3" xfId="280"/>
    <cellStyle name="Normal 3 4" xfId="282"/>
    <cellStyle name="Normal 3 5" xfId="283"/>
    <cellStyle name="Normal 3 6" xfId="284"/>
    <cellStyle name="Normal 3 7" xfId="38"/>
    <cellStyle name="Normal 4" xfId="23"/>
    <cellStyle name="Normal 4 2" xfId="286"/>
    <cellStyle name="Normal 4 3" xfId="285"/>
    <cellStyle name="Normal 5" xfId="24"/>
    <cellStyle name="Normal 5 2" xfId="287"/>
    <cellStyle name="Normal 6" xfId="25"/>
    <cellStyle name="Normal 6 2" xfId="288"/>
    <cellStyle name="Normal 6 2 2" xfId="289"/>
    <cellStyle name="Normal 6 3" xfId="290"/>
    <cellStyle name="Normal 6 3 2" xfId="291"/>
    <cellStyle name="Normal 6 4" xfId="292"/>
    <cellStyle name="Normal 6 5" xfId="293"/>
    <cellStyle name="Normal 6 6" xfId="294"/>
    <cellStyle name="Normal 6 7" xfId="39"/>
    <cellStyle name="Normal 7" xfId="26"/>
    <cellStyle name="Normal 7 2" xfId="295"/>
    <cellStyle name="Normal 7 3" xfId="47"/>
    <cellStyle name="Normal 8" xfId="27"/>
    <cellStyle name="Normal 8 2" xfId="297"/>
    <cellStyle name="Normal 8 2 2" xfId="298"/>
    <cellStyle name="Normal 8 3" xfId="299"/>
    <cellStyle name="Normal 8 3 2" xfId="300"/>
    <cellStyle name="Normal 8 4" xfId="301"/>
    <cellStyle name="Normal 8 5" xfId="302"/>
    <cellStyle name="Normal 8 6" xfId="296"/>
    <cellStyle name="Normal 9" xfId="31"/>
    <cellStyle name="Normal 9 2" xfId="304"/>
    <cellStyle name="Normal 9 3" xfId="305"/>
    <cellStyle name="Normal 9 4" xfId="303"/>
    <cellStyle name="Normal_Bieu mau (CV )" xfId="2"/>
    <cellStyle name="Percent 2" xfId="28"/>
  </cellStyles>
  <dxfs count="0"/>
  <tableStyles count="0" defaultTableStyle="TableStyleMedium9" defaultPivotStyle="PivotStyleLight16"/>
  <colors>
    <mruColors>
      <color rgb="FFFF0000"/>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Chủ đề của Office">
  <a:themeElements>
    <a:clrScheme name="Văn phòng">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Văn phòng">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Văn phòng">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topLeftCell="A4" workbookViewId="0">
      <selection activeCell="B15" sqref="B15"/>
    </sheetView>
  </sheetViews>
  <sheetFormatPr defaultRowHeight="15"/>
  <cols>
    <col min="1" max="1" width="4.875" style="6" customWidth="1"/>
    <col min="2" max="2" width="38.625" style="1" customWidth="1"/>
    <col min="3" max="3" width="20.375" style="10" customWidth="1"/>
    <col min="4" max="4" width="15.25" style="10" customWidth="1"/>
    <col min="5" max="5" width="19.5" style="10" customWidth="1"/>
    <col min="6" max="6" width="40.875" style="1" customWidth="1"/>
    <col min="7" max="16384" width="9" style="1"/>
  </cols>
  <sheetData>
    <row r="1" spans="1:10" ht="19.5" customHeight="1">
      <c r="A1" s="184" t="s">
        <v>174</v>
      </c>
      <c r="B1" s="184"/>
      <c r="C1" s="184"/>
      <c r="D1" s="184"/>
      <c r="E1" s="184"/>
      <c r="F1" s="184"/>
    </row>
    <row r="2" spans="1:10" ht="21" customHeight="1">
      <c r="A2" s="185" t="s">
        <v>342</v>
      </c>
      <c r="B2" s="185"/>
      <c r="C2" s="185"/>
      <c r="D2" s="185"/>
      <c r="E2" s="185"/>
      <c r="F2" s="185"/>
    </row>
    <row r="3" spans="1:10">
      <c r="A3" s="186" t="s">
        <v>345</v>
      </c>
      <c r="B3" s="186"/>
      <c r="C3" s="186"/>
      <c r="D3" s="186"/>
      <c r="E3" s="186"/>
      <c r="F3" s="186"/>
    </row>
    <row r="4" spans="1:10">
      <c r="E4" s="188" t="s">
        <v>16</v>
      </c>
      <c r="F4" s="188"/>
    </row>
    <row r="5" spans="1:10" ht="78" customHeight="1">
      <c r="A5" s="5" t="s">
        <v>170</v>
      </c>
      <c r="B5" s="5" t="s">
        <v>171</v>
      </c>
      <c r="C5" s="11" t="s">
        <v>173</v>
      </c>
      <c r="D5" s="11" t="s">
        <v>346</v>
      </c>
      <c r="E5" s="11" t="s">
        <v>172</v>
      </c>
      <c r="F5" s="5" t="s">
        <v>1</v>
      </c>
      <c r="G5" s="3"/>
      <c r="H5" s="3"/>
      <c r="I5" s="3"/>
      <c r="J5" s="3"/>
    </row>
    <row r="6" spans="1:10" ht="19.5" customHeight="1">
      <c r="A6" s="5"/>
      <c r="B6" s="5" t="s">
        <v>179</v>
      </c>
      <c r="C6" s="11">
        <f>C7+C14</f>
        <v>149511</v>
      </c>
      <c r="D6" s="11">
        <f>D7+D14</f>
        <v>103791</v>
      </c>
      <c r="E6" s="11">
        <f>E7+E14</f>
        <v>253302</v>
      </c>
      <c r="F6" s="5"/>
      <c r="G6" s="3"/>
      <c r="H6" s="3"/>
      <c r="I6" s="3"/>
      <c r="J6" s="3"/>
    </row>
    <row r="7" spans="1:10" ht="28.5">
      <c r="A7" s="5" t="s">
        <v>10</v>
      </c>
      <c r="B7" s="15" t="s">
        <v>180</v>
      </c>
      <c r="C7" s="11"/>
      <c r="D7" s="11">
        <f>D8+D9+D13</f>
        <v>63748</v>
      </c>
      <c r="E7" s="11">
        <f>E8+E9+E13</f>
        <v>63748</v>
      </c>
      <c r="F7" s="7" t="s">
        <v>337</v>
      </c>
      <c r="G7" s="3"/>
      <c r="H7" s="3"/>
      <c r="I7" s="3"/>
      <c r="J7" s="3"/>
    </row>
    <row r="8" spans="1:10" ht="30">
      <c r="A8" s="7">
        <v>1</v>
      </c>
      <c r="B8" s="16" t="s">
        <v>182</v>
      </c>
      <c r="C8" s="14"/>
      <c r="D8" s="14">
        <v>4000</v>
      </c>
      <c r="E8" s="14">
        <f>D8+C8</f>
        <v>4000</v>
      </c>
      <c r="F8" s="7" t="s">
        <v>181</v>
      </c>
      <c r="G8" s="3"/>
      <c r="H8" s="3"/>
      <c r="I8" s="3"/>
      <c r="J8" s="3"/>
    </row>
    <row r="9" spans="1:10" ht="33" customHeight="1">
      <c r="A9" s="7">
        <v>2</v>
      </c>
      <c r="B9" s="16" t="s">
        <v>183</v>
      </c>
      <c r="C9" s="14"/>
      <c r="D9" s="14">
        <f>SUM(D10:D12)</f>
        <v>35296</v>
      </c>
      <c r="E9" s="14">
        <f>SUM(E10:E12)</f>
        <v>35296</v>
      </c>
      <c r="F9" s="7" t="s">
        <v>181</v>
      </c>
      <c r="G9" s="3"/>
      <c r="H9" s="3"/>
      <c r="I9" s="3"/>
      <c r="J9" s="3"/>
    </row>
    <row r="10" spans="1:10" s="23" customFormat="1" ht="24" customHeight="1">
      <c r="A10" s="19" t="s">
        <v>188</v>
      </c>
      <c r="B10" s="20" t="s">
        <v>184</v>
      </c>
      <c r="C10" s="21"/>
      <c r="D10" s="21">
        <v>30</v>
      </c>
      <c r="E10" s="21">
        <f>D10+C10</f>
        <v>30</v>
      </c>
      <c r="F10" s="187" t="s">
        <v>187</v>
      </c>
      <c r="G10" s="22"/>
      <c r="H10" s="22"/>
      <c r="I10" s="22"/>
      <c r="J10" s="22"/>
    </row>
    <row r="11" spans="1:10" s="23" customFormat="1" ht="42" customHeight="1">
      <c r="A11" s="19" t="s">
        <v>188</v>
      </c>
      <c r="B11" s="20" t="s">
        <v>185</v>
      </c>
      <c r="C11" s="21"/>
      <c r="D11" s="21">
        <v>6511</v>
      </c>
      <c r="E11" s="21">
        <f t="shared" ref="E11:E13" si="0">D11+C11</f>
        <v>6511</v>
      </c>
      <c r="F11" s="187"/>
      <c r="G11" s="22"/>
      <c r="H11" s="22"/>
      <c r="I11" s="22"/>
      <c r="J11" s="22"/>
    </row>
    <row r="12" spans="1:10" s="23" customFormat="1" ht="25.5" customHeight="1">
      <c r="A12" s="19" t="s">
        <v>188</v>
      </c>
      <c r="B12" s="20" t="s">
        <v>186</v>
      </c>
      <c r="C12" s="21"/>
      <c r="D12" s="21">
        <v>28755</v>
      </c>
      <c r="E12" s="21">
        <f t="shared" si="0"/>
        <v>28755</v>
      </c>
      <c r="F12" s="187"/>
      <c r="G12" s="22"/>
      <c r="H12" s="22"/>
      <c r="I12" s="22"/>
      <c r="J12" s="22"/>
    </row>
    <row r="13" spans="1:10" ht="38.25" customHeight="1">
      <c r="A13" s="7">
        <v>3</v>
      </c>
      <c r="B13" s="16" t="s">
        <v>189</v>
      </c>
      <c r="C13" s="14"/>
      <c r="D13" s="14">
        <v>24452</v>
      </c>
      <c r="E13" s="14">
        <f t="shared" si="0"/>
        <v>24452</v>
      </c>
      <c r="F13" s="7" t="s">
        <v>190</v>
      </c>
      <c r="G13" s="3"/>
      <c r="H13" s="3"/>
      <c r="I13" s="3"/>
      <c r="J13" s="3"/>
    </row>
    <row r="14" spans="1:10" s="9" customFormat="1" ht="22.5" customHeight="1">
      <c r="A14" s="5" t="s">
        <v>11</v>
      </c>
      <c r="B14" s="2" t="s">
        <v>175</v>
      </c>
      <c r="C14" s="12">
        <f>SUM(C16:C17)</f>
        <v>149511</v>
      </c>
      <c r="D14" s="12">
        <f t="shared" ref="D14:E14" si="1">SUM(D16:D17)</f>
        <v>40043</v>
      </c>
      <c r="E14" s="12">
        <f t="shared" si="1"/>
        <v>189554</v>
      </c>
      <c r="F14" s="7" t="s">
        <v>338</v>
      </c>
      <c r="G14" s="8"/>
      <c r="H14" s="8"/>
      <c r="I14" s="8"/>
      <c r="J14" s="8"/>
    </row>
    <row r="15" spans="1:10" ht="24" customHeight="1">
      <c r="A15" s="7"/>
      <c r="B15" s="24" t="s">
        <v>176</v>
      </c>
      <c r="C15" s="13"/>
      <c r="D15" s="13"/>
      <c r="E15" s="13"/>
      <c r="F15" s="4"/>
      <c r="G15" s="3"/>
      <c r="H15" s="3"/>
      <c r="I15" s="3"/>
      <c r="J15" s="3"/>
    </row>
    <row r="16" spans="1:10" ht="33" customHeight="1">
      <c r="A16" s="7">
        <v>1</v>
      </c>
      <c r="B16" s="4" t="s">
        <v>177</v>
      </c>
      <c r="C16" s="13">
        <v>104511</v>
      </c>
      <c r="D16" s="13"/>
      <c r="E16" s="13">
        <f>D16+C16</f>
        <v>104511</v>
      </c>
      <c r="F16" s="4"/>
      <c r="G16" s="3"/>
      <c r="H16" s="3"/>
      <c r="I16" s="3"/>
      <c r="J16" s="3"/>
    </row>
    <row r="17" spans="1:10" ht="62.25" customHeight="1">
      <c r="A17" s="7">
        <v>2</v>
      </c>
      <c r="B17" s="4" t="s">
        <v>310</v>
      </c>
      <c r="C17" s="13">
        <v>45000</v>
      </c>
      <c r="D17" s="13">
        <v>40043</v>
      </c>
      <c r="E17" s="13">
        <f>D17+C17</f>
        <v>85043</v>
      </c>
      <c r="F17" s="4" t="s">
        <v>178</v>
      </c>
      <c r="G17" s="3"/>
      <c r="H17" s="3"/>
      <c r="I17" s="3"/>
      <c r="J17" s="3"/>
    </row>
  </sheetData>
  <mergeCells count="5">
    <mergeCell ref="A1:F1"/>
    <mergeCell ref="A2:F2"/>
    <mergeCell ref="A3:F3"/>
    <mergeCell ref="F10:F12"/>
    <mergeCell ref="E4:F4"/>
  </mergeCells>
  <pageMargins left="0.70866141732283472" right="0.39370078740157483" top="0.74803149606299213" bottom="0.23" header="0.31496062992125984" footer="0.31496062992125984"/>
  <pageSetup paperSize="9"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
  <sheetViews>
    <sheetView tabSelected="1" zoomScale="90" zoomScaleNormal="90" workbookViewId="0">
      <pane xSplit="1" ySplit="10" topLeftCell="B68" activePane="bottomRight" state="frozen"/>
      <selection pane="topRight" activeCell="B1" sqref="B1"/>
      <selection pane="bottomLeft" activeCell="A11" sqref="A11"/>
      <selection pane="bottomRight" activeCell="B16" sqref="B16"/>
    </sheetView>
  </sheetViews>
  <sheetFormatPr defaultRowHeight="15"/>
  <cols>
    <col min="1" max="1" width="7.625" style="6" customWidth="1"/>
    <col min="2" max="2" width="44.25" style="151" customWidth="1"/>
    <col min="3" max="3" width="22.5" style="150" customWidth="1"/>
    <col min="4" max="4" width="11.25" style="117" customWidth="1"/>
    <col min="5" max="5" width="11.25" style="174" customWidth="1"/>
    <col min="6" max="6" width="11.25" style="117" customWidth="1"/>
    <col min="7" max="7" width="18" style="6" customWidth="1"/>
    <col min="8" max="8" width="23" style="6" customWidth="1"/>
    <col min="9" max="18" width="9" style="6"/>
    <col min="19" max="16384" width="9" style="1"/>
  </cols>
  <sheetData>
    <row r="1" spans="1:18">
      <c r="A1" s="190" t="s">
        <v>147</v>
      </c>
      <c r="B1" s="190"/>
      <c r="C1" s="190"/>
      <c r="D1" s="191"/>
      <c r="E1" s="191"/>
      <c r="F1" s="192"/>
      <c r="G1" s="190"/>
      <c r="H1" s="190"/>
    </row>
    <row r="2" spans="1:18">
      <c r="A2" s="190" t="s">
        <v>191</v>
      </c>
      <c r="B2" s="190"/>
      <c r="C2" s="190"/>
      <c r="D2" s="191"/>
      <c r="E2" s="191"/>
      <c r="F2" s="192"/>
      <c r="G2" s="190"/>
      <c r="H2" s="190"/>
    </row>
    <row r="3" spans="1:18">
      <c r="A3" s="193" t="s">
        <v>344</v>
      </c>
      <c r="B3" s="193"/>
      <c r="C3" s="193"/>
      <c r="D3" s="194"/>
      <c r="E3" s="194"/>
      <c r="F3" s="195"/>
      <c r="G3" s="193"/>
      <c r="H3" s="193"/>
    </row>
    <row r="4" spans="1:18">
      <c r="A4" s="196" t="s">
        <v>16</v>
      </c>
      <c r="B4" s="196"/>
      <c r="C4" s="196"/>
      <c r="D4" s="197"/>
      <c r="E4" s="197"/>
      <c r="F4" s="198"/>
      <c r="G4" s="196"/>
      <c r="H4" s="196"/>
    </row>
    <row r="5" spans="1:18" ht="33.75" customHeight="1">
      <c r="A5" s="199" t="s">
        <v>170</v>
      </c>
      <c r="B5" s="200" t="s">
        <v>0</v>
      </c>
      <c r="C5" s="201" t="s">
        <v>21</v>
      </c>
      <c r="D5" s="202"/>
      <c r="E5" s="202"/>
      <c r="F5" s="203" t="s">
        <v>329</v>
      </c>
      <c r="G5" s="199" t="s">
        <v>25</v>
      </c>
      <c r="H5" s="199" t="s">
        <v>1</v>
      </c>
    </row>
    <row r="6" spans="1:18" ht="27" customHeight="1">
      <c r="A6" s="199"/>
      <c r="B6" s="200"/>
      <c r="C6" s="199" t="s">
        <v>2</v>
      </c>
      <c r="D6" s="204" t="s">
        <v>17</v>
      </c>
      <c r="E6" s="205"/>
      <c r="F6" s="203"/>
      <c r="G6" s="199"/>
      <c r="H6" s="199"/>
    </row>
    <row r="7" spans="1:18" ht="39" customHeight="1">
      <c r="A7" s="199"/>
      <c r="B7" s="200"/>
      <c r="C7" s="199"/>
      <c r="D7" s="203" t="s">
        <v>4</v>
      </c>
      <c r="E7" s="206" t="s">
        <v>208</v>
      </c>
      <c r="F7" s="203"/>
      <c r="G7" s="199"/>
      <c r="H7" s="199"/>
    </row>
    <row r="8" spans="1:18" ht="15" customHeight="1">
      <c r="A8" s="199"/>
      <c r="B8" s="200"/>
      <c r="C8" s="199"/>
      <c r="D8" s="203"/>
      <c r="E8" s="207"/>
      <c r="F8" s="203"/>
      <c r="G8" s="199"/>
      <c r="H8" s="199"/>
    </row>
    <row r="9" spans="1:18" ht="15" customHeight="1">
      <c r="A9" s="199"/>
      <c r="B9" s="200"/>
      <c r="C9" s="199"/>
      <c r="D9" s="203"/>
      <c r="E9" s="208"/>
      <c r="F9" s="203"/>
      <c r="G9" s="199"/>
      <c r="H9" s="199"/>
    </row>
    <row r="10" spans="1:18">
      <c r="A10" s="141"/>
      <c r="B10" s="145">
        <v>2</v>
      </c>
      <c r="C10" s="141">
        <v>3</v>
      </c>
      <c r="D10" s="141">
        <v>4</v>
      </c>
      <c r="E10" s="141">
        <v>5</v>
      </c>
      <c r="F10" s="141">
        <v>6</v>
      </c>
      <c r="G10" s="141">
        <v>7</v>
      </c>
      <c r="H10" s="26">
        <v>8</v>
      </c>
    </row>
    <row r="11" spans="1:18" ht="22.5" customHeight="1">
      <c r="A11" s="140"/>
      <c r="B11" s="146" t="s">
        <v>20</v>
      </c>
      <c r="C11" s="140"/>
      <c r="D11" s="110">
        <f>D12+D29+D33</f>
        <v>63748</v>
      </c>
      <c r="E11" s="167">
        <f t="shared" ref="E11:F11" si="0">E12+E29+E33</f>
        <v>63748</v>
      </c>
      <c r="F11" s="110">
        <f t="shared" si="0"/>
        <v>63748</v>
      </c>
      <c r="G11" s="140"/>
      <c r="H11" s="140"/>
    </row>
    <row r="12" spans="1:18" s="9" customFormat="1" ht="25.5" customHeight="1">
      <c r="A12" s="5" t="s">
        <v>10</v>
      </c>
      <c r="B12" s="15" t="s">
        <v>182</v>
      </c>
      <c r="C12" s="28"/>
      <c r="D12" s="111">
        <f>SUM(D13:D28)</f>
        <v>4000</v>
      </c>
      <c r="E12" s="168">
        <f>SUM(E13:E28)</f>
        <v>4000</v>
      </c>
      <c r="F12" s="111">
        <f t="shared" ref="F12" si="1">SUM(F13:F28)</f>
        <v>4000</v>
      </c>
      <c r="G12" s="28"/>
      <c r="H12" s="28"/>
      <c r="I12" s="17"/>
      <c r="J12" s="17"/>
      <c r="K12" s="17"/>
      <c r="L12" s="17"/>
      <c r="M12" s="17"/>
      <c r="N12" s="17"/>
      <c r="O12" s="17"/>
      <c r="P12" s="17"/>
      <c r="Q12" s="17"/>
      <c r="R12" s="17"/>
    </row>
    <row r="13" spans="1:18" ht="36.75" customHeight="1">
      <c r="A13" s="7">
        <v>1</v>
      </c>
      <c r="B13" s="16" t="s">
        <v>192</v>
      </c>
      <c r="C13" s="141" t="s">
        <v>336</v>
      </c>
      <c r="D13" s="109">
        <v>250</v>
      </c>
      <c r="E13" s="169">
        <v>250</v>
      </c>
      <c r="F13" s="109">
        <v>250</v>
      </c>
      <c r="G13" s="154" t="s">
        <v>209</v>
      </c>
      <c r="H13" s="28"/>
    </row>
    <row r="14" spans="1:18" ht="36.75" customHeight="1">
      <c r="A14" s="7">
        <v>2</v>
      </c>
      <c r="B14" s="16" t="s">
        <v>193</v>
      </c>
      <c r="C14" s="141" t="s">
        <v>336</v>
      </c>
      <c r="D14" s="109">
        <v>250</v>
      </c>
      <c r="E14" s="169">
        <v>250</v>
      </c>
      <c r="F14" s="109">
        <v>250</v>
      </c>
      <c r="G14" s="154" t="s">
        <v>210</v>
      </c>
      <c r="H14" s="28"/>
    </row>
    <row r="15" spans="1:18" ht="36.75" customHeight="1">
      <c r="A15" s="7">
        <v>3</v>
      </c>
      <c r="B15" s="16" t="s">
        <v>194</v>
      </c>
      <c r="C15" s="141" t="s">
        <v>336</v>
      </c>
      <c r="D15" s="109">
        <v>250</v>
      </c>
      <c r="E15" s="169">
        <v>250</v>
      </c>
      <c r="F15" s="109">
        <v>250</v>
      </c>
      <c r="G15" s="154" t="s">
        <v>211</v>
      </c>
      <c r="H15" s="28"/>
    </row>
    <row r="16" spans="1:18" ht="36.75" customHeight="1">
      <c r="A16" s="7">
        <v>4</v>
      </c>
      <c r="B16" s="16" t="s">
        <v>195</v>
      </c>
      <c r="C16" s="141" t="s">
        <v>336</v>
      </c>
      <c r="D16" s="109">
        <v>250</v>
      </c>
      <c r="E16" s="169">
        <v>250</v>
      </c>
      <c r="F16" s="109">
        <v>250</v>
      </c>
      <c r="G16" s="154" t="s">
        <v>212</v>
      </c>
      <c r="H16" s="28"/>
    </row>
    <row r="17" spans="1:18" ht="36.75" customHeight="1">
      <c r="A17" s="7">
        <v>5</v>
      </c>
      <c r="B17" s="16" t="s">
        <v>196</v>
      </c>
      <c r="C17" s="141" t="s">
        <v>336</v>
      </c>
      <c r="D17" s="109">
        <v>250</v>
      </c>
      <c r="E17" s="169">
        <v>250</v>
      </c>
      <c r="F17" s="109">
        <v>250</v>
      </c>
      <c r="G17" s="154" t="s">
        <v>213</v>
      </c>
      <c r="H17" s="28"/>
    </row>
    <row r="18" spans="1:18" ht="36.75" customHeight="1">
      <c r="A18" s="7">
        <v>6</v>
      </c>
      <c r="B18" s="16" t="s">
        <v>197</v>
      </c>
      <c r="C18" s="141" t="s">
        <v>336</v>
      </c>
      <c r="D18" s="109">
        <v>250</v>
      </c>
      <c r="E18" s="169">
        <v>250</v>
      </c>
      <c r="F18" s="109">
        <v>250</v>
      </c>
      <c r="G18" s="154" t="s">
        <v>214</v>
      </c>
      <c r="H18" s="28"/>
    </row>
    <row r="19" spans="1:18" ht="36.75" customHeight="1">
      <c r="A19" s="7">
        <v>7</v>
      </c>
      <c r="B19" s="16" t="s">
        <v>198</v>
      </c>
      <c r="C19" s="141" t="s">
        <v>336</v>
      </c>
      <c r="D19" s="109">
        <v>250</v>
      </c>
      <c r="E19" s="169">
        <v>250</v>
      </c>
      <c r="F19" s="109">
        <v>250</v>
      </c>
      <c r="G19" s="154" t="s">
        <v>215</v>
      </c>
      <c r="H19" s="28"/>
    </row>
    <row r="20" spans="1:18" ht="36.75" customHeight="1">
      <c r="A20" s="7">
        <v>8</v>
      </c>
      <c r="B20" s="16" t="s">
        <v>199</v>
      </c>
      <c r="C20" s="141" t="s">
        <v>336</v>
      </c>
      <c r="D20" s="109">
        <v>250</v>
      </c>
      <c r="E20" s="169">
        <v>250</v>
      </c>
      <c r="F20" s="109">
        <v>250</v>
      </c>
      <c r="G20" s="154" t="s">
        <v>216</v>
      </c>
      <c r="H20" s="28"/>
    </row>
    <row r="21" spans="1:18" ht="36.75" customHeight="1">
      <c r="A21" s="7">
        <v>9</v>
      </c>
      <c r="B21" s="16" t="s">
        <v>200</v>
      </c>
      <c r="C21" s="141" t="s">
        <v>336</v>
      </c>
      <c r="D21" s="109">
        <v>250</v>
      </c>
      <c r="E21" s="169">
        <v>250</v>
      </c>
      <c r="F21" s="109">
        <v>250</v>
      </c>
      <c r="G21" s="154" t="s">
        <v>217</v>
      </c>
      <c r="H21" s="28"/>
    </row>
    <row r="22" spans="1:18" ht="36.75" customHeight="1">
      <c r="A22" s="7">
        <v>10</v>
      </c>
      <c r="B22" s="16" t="s">
        <v>201</v>
      </c>
      <c r="C22" s="141" t="s">
        <v>336</v>
      </c>
      <c r="D22" s="109">
        <v>250</v>
      </c>
      <c r="E22" s="169">
        <v>250</v>
      </c>
      <c r="F22" s="109">
        <v>250</v>
      </c>
      <c r="G22" s="154" t="s">
        <v>218</v>
      </c>
      <c r="H22" s="28"/>
    </row>
    <row r="23" spans="1:18" ht="36.75" customHeight="1">
      <c r="A23" s="7">
        <v>11</v>
      </c>
      <c r="B23" s="16" t="s">
        <v>202</v>
      </c>
      <c r="C23" s="141" t="s">
        <v>336</v>
      </c>
      <c r="D23" s="109">
        <v>250</v>
      </c>
      <c r="E23" s="169">
        <v>250</v>
      </c>
      <c r="F23" s="109">
        <v>250</v>
      </c>
      <c r="G23" s="154" t="s">
        <v>219</v>
      </c>
      <c r="H23" s="28"/>
    </row>
    <row r="24" spans="1:18" ht="36.75" customHeight="1">
      <c r="A24" s="7">
        <v>12</v>
      </c>
      <c r="B24" s="16" t="s">
        <v>203</v>
      </c>
      <c r="C24" s="141" t="s">
        <v>336</v>
      </c>
      <c r="D24" s="109">
        <v>250</v>
      </c>
      <c r="E24" s="169">
        <v>250</v>
      </c>
      <c r="F24" s="109">
        <v>250</v>
      </c>
      <c r="G24" s="154" t="s">
        <v>220</v>
      </c>
      <c r="H24" s="28"/>
    </row>
    <row r="25" spans="1:18" ht="36.75" customHeight="1">
      <c r="A25" s="7">
        <v>13</v>
      </c>
      <c r="B25" s="16" t="s">
        <v>204</v>
      </c>
      <c r="C25" s="141" t="s">
        <v>336</v>
      </c>
      <c r="D25" s="109">
        <v>250</v>
      </c>
      <c r="E25" s="169">
        <v>250</v>
      </c>
      <c r="F25" s="109">
        <v>250</v>
      </c>
      <c r="G25" s="154" t="s">
        <v>221</v>
      </c>
      <c r="H25" s="28"/>
    </row>
    <row r="26" spans="1:18" ht="36.75" customHeight="1">
      <c r="A26" s="7">
        <v>14</v>
      </c>
      <c r="B26" s="16" t="s">
        <v>205</v>
      </c>
      <c r="C26" s="141" t="s">
        <v>336</v>
      </c>
      <c r="D26" s="109">
        <v>250</v>
      </c>
      <c r="E26" s="169">
        <v>250</v>
      </c>
      <c r="F26" s="109">
        <v>250</v>
      </c>
      <c r="G26" s="154" t="s">
        <v>222</v>
      </c>
      <c r="H26" s="28"/>
    </row>
    <row r="27" spans="1:18" ht="36.75" customHeight="1">
      <c r="A27" s="7">
        <v>15</v>
      </c>
      <c r="B27" s="16" t="s">
        <v>206</v>
      </c>
      <c r="C27" s="141" t="s">
        <v>336</v>
      </c>
      <c r="D27" s="109">
        <v>250</v>
      </c>
      <c r="E27" s="169">
        <v>250</v>
      </c>
      <c r="F27" s="109">
        <v>250</v>
      </c>
      <c r="G27" s="154" t="s">
        <v>223</v>
      </c>
      <c r="H27" s="28"/>
    </row>
    <row r="28" spans="1:18" ht="36.75" customHeight="1">
      <c r="A28" s="7">
        <v>16</v>
      </c>
      <c r="B28" s="16" t="s">
        <v>207</v>
      </c>
      <c r="C28" s="141" t="s">
        <v>336</v>
      </c>
      <c r="D28" s="109">
        <v>250</v>
      </c>
      <c r="E28" s="169">
        <v>250</v>
      </c>
      <c r="F28" s="109">
        <v>250</v>
      </c>
      <c r="G28" s="154" t="s">
        <v>224</v>
      </c>
      <c r="H28" s="28"/>
    </row>
    <row r="29" spans="1:18" s="9" customFormat="1" ht="22.5" customHeight="1">
      <c r="A29" s="5" t="s">
        <v>11</v>
      </c>
      <c r="B29" s="15" t="s">
        <v>183</v>
      </c>
      <c r="C29" s="28"/>
      <c r="D29" s="111">
        <f>SUM(D30:D32)</f>
        <v>35296</v>
      </c>
      <c r="E29" s="168">
        <f>SUM(E30:E32)</f>
        <v>35296</v>
      </c>
      <c r="F29" s="111">
        <f t="shared" ref="F29" si="2">SUM(F30:F32)</f>
        <v>35296</v>
      </c>
      <c r="G29" s="142"/>
      <c r="H29" s="142"/>
      <c r="I29" s="17"/>
      <c r="J29" s="17"/>
      <c r="K29" s="17"/>
      <c r="L29" s="17"/>
      <c r="M29" s="17"/>
      <c r="N29" s="17"/>
      <c r="O29" s="17"/>
      <c r="P29" s="17"/>
      <c r="Q29" s="17"/>
      <c r="R29" s="17"/>
    </row>
    <row r="30" spans="1:18" ht="27.75" customHeight="1">
      <c r="A30" s="139" t="s">
        <v>188</v>
      </c>
      <c r="B30" s="20" t="s">
        <v>184</v>
      </c>
      <c r="C30" s="28"/>
      <c r="D30" s="112">
        <f>E30</f>
        <v>30</v>
      </c>
      <c r="E30" s="170">
        <v>30</v>
      </c>
      <c r="F30" s="21">
        <v>30</v>
      </c>
      <c r="G30" s="152"/>
      <c r="H30" s="189" t="s">
        <v>187</v>
      </c>
    </row>
    <row r="31" spans="1:18" ht="36" customHeight="1">
      <c r="A31" s="139" t="s">
        <v>188</v>
      </c>
      <c r="B31" s="20" t="s">
        <v>185</v>
      </c>
      <c r="C31" s="29"/>
      <c r="D31" s="113">
        <f>E31</f>
        <v>6511</v>
      </c>
      <c r="E31" s="170">
        <v>6511</v>
      </c>
      <c r="F31" s="21">
        <v>6511</v>
      </c>
      <c r="G31" s="152"/>
      <c r="H31" s="189"/>
    </row>
    <row r="32" spans="1:18" ht="26.25" customHeight="1">
      <c r="A32" s="139" t="s">
        <v>188</v>
      </c>
      <c r="B32" s="20" t="s">
        <v>186</v>
      </c>
      <c r="C32" s="25"/>
      <c r="D32" s="114">
        <f>SUM(E32:E32)</f>
        <v>28755</v>
      </c>
      <c r="E32" s="170">
        <v>28755</v>
      </c>
      <c r="F32" s="21">
        <v>28755</v>
      </c>
      <c r="G32" s="152"/>
      <c r="H32" s="189"/>
    </row>
    <row r="33" spans="1:18" s="9" customFormat="1" ht="41.25" customHeight="1">
      <c r="A33" s="5" t="s">
        <v>12</v>
      </c>
      <c r="B33" s="15" t="s">
        <v>189</v>
      </c>
      <c r="C33" s="30"/>
      <c r="D33" s="143">
        <f>D34+D47+D55</f>
        <v>24452</v>
      </c>
      <c r="E33" s="171">
        <f>E34+E47+E55</f>
        <v>24452</v>
      </c>
      <c r="F33" s="143">
        <f t="shared" ref="F33" si="3">F34+F47+F55</f>
        <v>24452</v>
      </c>
      <c r="G33" s="142"/>
      <c r="H33" s="28"/>
      <c r="I33" s="17"/>
      <c r="J33" s="17"/>
      <c r="K33" s="17"/>
      <c r="L33" s="17"/>
      <c r="M33" s="17"/>
      <c r="N33" s="17"/>
      <c r="O33" s="17"/>
      <c r="P33" s="17"/>
      <c r="Q33" s="17"/>
      <c r="R33" s="17"/>
    </row>
    <row r="34" spans="1:18" s="166" customFormat="1" ht="33" customHeight="1">
      <c r="A34" s="161" t="s">
        <v>260</v>
      </c>
      <c r="B34" s="164" t="s">
        <v>236</v>
      </c>
      <c r="C34" s="164"/>
      <c r="D34" s="165">
        <f>D35+D37+D45</f>
        <v>9000</v>
      </c>
      <c r="E34" s="162">
        <f>E35+E37+E45</f>
        <v>9000</v>
      </c>
      <c r="F34" s="165">
        <f t="shared" ref="F34" si="4">F35+F37+F45</f>
        <v>9000</v>
      </c>
      <c r="G34" s="163"/>
      <c r="H34" s="163"/>
    </row>
    <row r="35" spans="1:18" ht="36" customHeight="1">
      <c r="A35" s="115"/>
      <c r="B35" s="147" t="s">
        <v>225</v>
      </c>
      <c r="C35" s="7"/>
      <c r="D35" s="155">
        <v>500</v>
      </c>
      <c r="E35" s="172">
        <v>500</v>
      </c>
      <c r="F35" s="155">
        <f>F36</f>
        <v>500</v>
      </c>
      <c r="G35" s="156"/>
      <c r="H35" s="156"/>
    </row>
    <row r="36" spans="1:18" ht="54" customHeight="1">
      <c r="A36" s="25">
        <v>1</v>
      </c>
      <c r="B36" s="148" t="s">
        <v>312</v>
      </c>
      <c r="C36" s="7" t="s">
        <v>313</v>
      </c>
      <c r="D36" s="157">
        <v>500</v>
      </c>
      <c r="E36" s="173">
        <v>500</v>
      </c>
      <c r="F36" s="157">
        <f>E36</f>
        <v>500</v>
      </c>
      <c r="G36" s="156" t="s">
        <v>263</v>
      </c>
      <c r="H36" s="156"/>
    </row>
    <row r="37" spans="1:18" ht="36" customHeight="1">
      <c r="A37" s="115"/>
      <c r="B37" s="147" t="s">
        <v>226</v>
      </c>
      <c r="C37" s="7"/>
      <c r="D37" s="155">
        <v>6000</v>
      </c>
      <c r="E37" s="172">
        <f>SUM(E38:E44)</f>
        <v>6000</v>
      </c>
      <c r="F37" s="144">
        <f t="shared" ref="F37" si="5">SUM(F38:F44)</f>
        <v>6000</v>
      </c>
      <c r="G37" s="156"/>
      <c r="H37" s="156"/>
    </row>
    <row r="38" spans="1:18" ht="36" customHeight="1">
      <c r="A38" s="25">
        <v>2</v>
      </c>
      <c r="B38" s="148" t="s">
        <v>227</v>
      </c>
      <c r="C38" s="7" t="s">
        <v>314</v>
      </c>
      <c r="D38" s="157">
        <v>2500</v>
      </c>
      <c r="E38" s="173">
        <v>2500</v>
      </c>
      <c r="F38" s="157">
        <f>E38</f>
        <v>2500</v>
      </c>
      <c r="G38" s="156" t="s">
        <v>216</v>
      </c>
      <c r="H38" s="156"/>
    </row>
    <row r="39" spans="1:18" ht="36" customHeight="1">
      <c r="A39" s="25">
        <v>3</v>
      </c>
      <c r="B39" s="148" t="s">
        <v>228</v>
      </c>
      <c r="C39" s="7" t="s">
        <v>315</v>
      </c>
      <c r="D39" s="157">
        <v>500</v>
      </c>
      <c r="E39" s="173">
        <v>500</v>
      </c>
      <c r="F39" s="157">
        <f t="shared" ref="F39:F44" si="6">E39</f>
        <v>500</v>
      </c>
      <c r="G39" s="156" t="s">
        <v>216</v>
      </c>
      <c r="H39" s="156"/>
    </row>
    <row r="40" spans="1:18" ht="36" customHeight="1">
      <c r="A40" s="25">
        <v>4</v>
      </c>
      <c r="B40" s="148" t="s">
        <v>229</v>
      </c>
      <c r="C40" s="7" t="s">
        <v>316</v>
      </c>
      <c r="D40" s="157">
        <v>500</v>
      </c>
      <c r="E40" s="173">
        <v>500</v>
      </c>
      <c r="F40" s="157">
        <f t="shared" si="6"/>
        <v>500</v>
      </c>
      <c r="G40" s="156" t="s">
        <v>216</v>
      </c>
      <c r="H40" s="156"/>
    </row>
    <row r="41" spans="1:18" ht="36" customHeight="1">
      <c r="A41" s="25">
        <v>5</v>
      </c>
      <c r="B41" s="148" t="s">
        <v>230</v>
      </c>
      <c r="C41" s="7" t="s">
        <v>317</v>
      </c>
      <c r="D41" s="157">
        <v>500</v>
      </c>
      <c r="E41" s="173">
        <v>500</v>
      </c>
      <c r="F41" s="157">
        <f t="shared" si="6"/>
        <v>500</v>
      </c>
      <c r="G41" s="156" t="s">
        <v>216</v>
      </c>
      <c r="H41" s="156"/>
    </row>
    <row r="42" spans="1:18" ht="36" customHeight="1">
      <c r="A42" s="25">
        <v>6</v>
      </c>
      <c r="B42" s="148" t="s">
        <v>231</v>
      </c>
      <c r="C42" s="7" t="s">
        <v>318</v>
      </c>
      <c r="D42" s="157">
        <v>500</v>
      </c>
      <c r="E42" s="173">
        <v>500</v>
      </c>
      <c r="F42" s="157">
        <f t="shared" si="6"/>
        <v>500</v>
      </c>
      <c r="G42" s="156" t="s">
        <v>216</v>
      </c>
      <c r="H42" s="156"/>
    </row>
    <row r="43" spans="1:18" ht="36" customHeight="1">
      <c r="A43" s="25">
        <v>7</v>
      </c>
      <c r="B43" s="148" t="s">
        <v>232</v>
      </c>
      <c r="C43" s="7" t="s">
        <v>319</v>
      </c>
      <c r="D43" s="157">
        <v>500</v>
      </c>
      <c r="E43" s="173">
        <v>500</v>
      </c>
      <c r="F43" s="157">
        <f t="shared" si="6"/>
        <v>500</v>
      </c>
      <c r="G43" s="156" t="s">
        <v>216</v>
      </c>
      <c r="H43" s="156"/>
    </row>
    <row r="44" spans="1:18" ht="36" customHeight="1">
      <c r="A44" s="25">
        <v>8</v>
      </c>
      <c r="B44" s="148" t="s">
        <v>233</v>
      </c>
      <c r="C44" s="7" t="s">
        <v>320</v>
      </c>
      <c r="D44" s="157">
        <v>1000</v>
      </c>
      <c r="E44" s="173">
        <v>1000</v>
      </c>
      <c r="F44" s="157">
        <f t="shared" si="6"/>
        <v>1000</v>
      </c>
      <c r="G44" s="156" t="s">
        <v>263</v>
      </c>
      <c r="H44" s="156"/>
    </row>
    <row r="45" spans="1:18" ht="36" customHeight="1">
      <c r="A45" s="115"/>
      <c r="B45" s="147" t="s">
        <v>234</v>
      </c>
      <c r="C45" s="7"/>
      <c r="D45" s="157">
        <v>2500</v>
      </c>
      <c r="E45" s="172">
        <v>2500</v>
      </c>
      <c r="F45" s="155">
        <f>F46</f>
        <v>2500</v>
      </c>
      <c r="G45" s="156"/>
      <c r="H45" s="156"/>
    </row>
    <row r="46" spans="1:18" ht="36" customHeight="1">
      <c r="A46" s="25">
        <v>9</v>
      </c>
      <c r="B46" s="148" t="s">
        <v>235</v>
      </c>
      <c r="C46" s="7" t="s">
        <v>321</v>
      </c>
      <c r="D46" s="157">
        <v>2500</v>
      </c>
      <c r="E46" s="173">
        <v>2500</v>
      </c>
      <c r="F46" s="157">
        <f>E46</f>
        <v>2500</v>
      </c>
      <c r="G46" s="156" t="s">
        <v>216</v>
      </c>
      <c r="H46" s="156"/>
    </row>
    <row r="47" spans="1:18" s="32" customFormat="1">
      <c r="A47" s="158" t="s">
        <v>261</v>
      </c>
      <c r="B47" s="160" t="s">
        <v>244</v>
      </c>
      <c r="C47" s="153"/>
      <c r="D47" s="159">
        <v>4712</v>
      </c>
      <c r="E47" s="162">
        <f>E48+E50+E52</f>
        <v>4712</v>
      </c>
      <c r="F47" s="159">
        <f t="shared" ref="F47" si="7">F48+F50+F52</f>
        <v>4712</v>
      </c>
      <c r="G47" s="158"/>
      <c r="H47" s="158"/>
      <c r="I47" s="116"/>
      <c r="J47" s="116"/>
      <c r="K47" s="116"/>
      <c r="L47" s="116"/>
      <c r="M47" s="116"/>
      <c r="N47" s="116"/>
      <c r="O47" s="116"/>
      <c r="P47" s="116"/>
      <c r="Q47" s="116"/>
      <c r="R47" s="116"/>
    </row>
    <row r="48" spans="1:18" s="32" customFormat="1" ht="21.75" customHeight="1">
      <c r="A48" s="158"/>
      <c r="B48" s="147" t="s">
        <v>237</v>
      </c>
      <c r="C48" s="153"/>
      <c r="D48" s="159">
        <v>312</v>
      </c>
      <c r="E48" s="172">
        <f t="shared" ref="E48" si="8">SUM(E49:E49)</f>
        <v>312</v>
      </c>
      <c r="F48" s="159">
        <f>F49</f>
        <v>312</v>
      </c>
      <c r="G48" s="158"/>
      <c r="H48" s="158"/>
      <c r="I48" s="116"/>
      <c r="J48" s="116"/>
      <c r="K48" s="116"/>
      <c r="L48" s="116"/>
      <c r="M48" s="116"/>
      <c r="N48" s="116"/>
      <c r="O48" s="116"/>
      <c r="P48" s="116"/>
      <c r="Q48" s="116"/>
      <c r="R48" s="116"/>
    </row>
    <row r="49" spans="1:18" ht="35.25" customHeight="1">
      <c r="A49" s="156">
        <v>1</v>
      </c>
      <c r="B49" s="149" t="s">
        <v>238</v>
      </c>
      <c r="C49" s="7" t="s">
        <v>322</v>
      </c>
      <c r="D49" s="157">
        <v>312</v>
      </c>
      <c r="E49" s="173">
        <v>312</v>
      </c>
      <c r="F49" s="157">
        <f>E49</f>
        <v>312</v>
      </c>
      <c r="G49" s="156" t="s">
        <v>210</v>
      </c>
      <c r="H49" s="156"/>
    </row>
    <row r="50" spans="1:18" s="32" customFormat="1">
      <c r="A50" s="158"/>
      <c r="B50" s="147" t="s">
        <v>239</v>
      </c>
      <c r="C50" s="153"/>
      <c r="D50" s="159">
        <v>2000</v>
      </c>
      <c r="E50" s="172">
        <f>SUM(E51:E51)</f>
        <v>2000</v>
      </c>
      <c r="F50" s="159">
        <f>F51</f>
        <v>2000</v>
      </c>
      <c r="G50" s="158"/>
      <c r="H50" s="158"/>
      <c r="I50" s="116"/>
      <c r="J50" s="116"/>
      <c r="K50" s="116"/>
      <c r="L50" s="116"/>
      <c r="M50" s="116"/>
      <c r="N50" s="116"/>
      <c r="O50" s="116"/>
      <c r="P50" s="116"/>
      <c r="Q50" s="116"/>
      <c r="R50" s="116"/>
    </row>
    <row r="51" spans="1:18" ht="30">
      <c r="A51" s="156">
        <v>2</v>
      </c>
      <c r="B51" s="148" t="s">
        <v>240</v>
      </c>
      <c r="C51" s="7" t="s">
        <v>323</v>
      </c>
      <c r="D51" s="157">
        <v>2000</v>
      </c>
      <c r="E51" s="173">
        <v>2000</v>
      </c>
      <c r="F51" s="157">
        <f>E51</f>
        <v>2000</v>
      </c>
      <c r="G51" s="156" t="s">
        <v>263</v>
      </c>
      <c r="H51" s="156"/>
    </row>
    <row r="52" spans="1:18" s="32" customFormat="1">
      <c r="A52" s="158"/>
      <c r="B52" s="147" t="s">
        <v>241</v>
      </c>
      <c r="C52" s="153"/>
      <c r="D52" s="159">
        <v>2400</v>
      </c>
      <c r="E52" s="172">
        <f t="shared" ref="E52" si="9">SUM(E53:E54)</f>
        <v>2400</v>
      </c>
      <c r="F52" s="159">
        <f t="shared" ref="F52:F70" si="10">E52</f>
        <v>2400</v>
      </c>
      <c r="G52" s="158"/>
      <c r="H52" s="158"/>
      <c r="I52" s="116"/>
      <c r="J52" s="116"/>
      <c r="K52" s="116"/>
      <c r="L52" s="116"/>
      <c r="M52" s="116"/>
      <c r="N52" s="116"/>
      <c r="O52" s="116"/>
      <c r="P52" s="116"/>
      <c r="Q52" s="116"/>
      <c r="R52" s="116"/>
    </row>
    <row r="53" spans="1:18" ht="30">
      <c r="A53" s="156">
        <v>3</v>
      </c>
      <c r="B53" s="148" t="s">
        <v>242</v>
      </c>
      <c r="C53" s="7" t="s">
        <v>324</v>
      </c>
      <c r="D53" s="157">
        <v>1200</v>
      </c>
      <c r="E53" s="173">
        <v>1200</v>
      </c>
      <c r="F53" s="157">
        <f t="shared" si="10"/>
        <v>1200</v>
      </c>
      <c r="G53" s="156" t="s">
        <v>218</v>
      </c>
      <c r="H53" s="156"/>
    </row>
    <row r="54" spans="1:18" ht="30">
      <c r="A54" s="156">
        <v>4</v>
      </c>
      <c r="B54" s="148" t="s">
        <v>243</v>
      </c>
      <c r="C54" s="7" t="s">
        <v>325</v>
      </c>
      <c r="D54" s="157">
        <v>1200</v>
      </c>
      <c r="E54" s="173">
        <v>1200</v>
      </c>
      <c r="F54" s="157">
        <f t="shared" si="10"/>
        <v>1200</v>
      </c>
      <c r="G54" s="156" t="s">
        <v>218</v>
      </c>
      <c r="H54" s="156"/>
    </row>
    <row r="55" spans="1:18" s="32" customFormat="1" ht="29.25" customHeight="1">
      <c r="A55" s="158" t="s">
        <v>262</v>
      </c>
      <c r="B55" s="160" t="s">
        <v>259</v>
      </c>
      <c r="C55" s="153"/>
      <c r="D55" s="159">
        <v>10740</v>
      </c>
      <c r="E55" s="172">
        <f>E56+E61+E63+E65+E67+E69</f>
        <v>10740</v>
      </c>
      <c r="F55" s="159">
        <f t="shared" si="10"/>
        <v>10740</v>
      </c>
      <c r="G55" s="31">
        <f t="shared" ref="G55" si="11">G56+G61+G63+G65+G67+G69</f>
        <v>0</v>
      </c>
      <c r="H55" s="158"/>
      <c r="I55" s="116"/>
      <c r="J55" s="116"/>
      <c r="K55" s="116"/>
      <c r="L55" s="116"/>
      <c r="M55" s="116"/>
      <c r="N55" s="116"/>
      <c r="O55" s="116"/>
      <c r="P55" s="116"/>
      <c r="Q55" s="116"/>
      <c r="R55" s="116"/>
    </row>
    <row r="56" spans="1:18" s="32" customFormat="1" ht="30.75" customHeight="1">
      <c r="A56" s="158"/>
      <c r="B56" s="147" t="s">
        <v>245</v>
      </c>
      <c r="C56" s="153"/>
      <c r="D56" s="159">
        <f>SUM(D57:D60)</f>
        <v>2340</v>
      </c>
      <c r="E56" s="159">
        <f t="shared" ref="E56:F56" si="12">SUM(E57:E60)</f>
        <v>2340</v>
      </c>
      <c r="F56" s="159">
        <f t="shared" si="12"/>
        <v>2340</v>
      </c>
      <c r="G56" s="158"/>
      <c r="H56" s="158"/>
      <c r="I56" s="116"/>
      <c r="J56" s="116"/>
      <c r="K56" s="116"/>
      <c r="L56" s="116"/>
      <c r="M56" s="116"/>
      <c r="N56" s="116"/>
      <c r="O56" s="116"/>
      <c r="P56" s="116"/>
      <c r="Q56" s="116"/>
      <c r="R56" s="116"/>
    </row>
    <row r="57" spans="1:18" ht="30">
      <c r="A57" s="156">
        <v>1</v>
      </c>
      <c r="B57" s="148" t="s">
        <v>246</v>
      </c>
      <c r="C57" s="7" t="s">
        <v>326</v>
      </c>
      <c r="D57" s="157">
        <v>330</v>
      </c>
      <c r="E57" s="173">
        <v>330</v>
      </c>
      <c r="F57" s="157">
        <f t="shared" si="10"/>
        <v>330</v>
      </c>
      <c r="G57" s="156" t="s">
        <v>264</v>
      </c>
      <c r="H57" s="156"/>
    </row>
    <row r="58" spans="1:18" ht="30">
      <c r="A58" s="156">
        <v>2</v>
      </c>
      <c r="B58" s="148" t="s">
        <v>247</v>
      </c>
      <c r="C58" s="7" t="s">
        <v>327</v>
      </c>
      <c r="D58" s="157">
        <v>240</v>
      </c>
      <c r="E58" s="173">
        <v>240</v>
      </c>
      <c r="F58" s="157">
        <f t="shared" si="10"/>
        <v>240</v>
      </c>
      <c r="G58" s="156" t="s">
        <v>264</v>
      </c>
      <c r="H58" s="156"/>
    </row>
    <row r="59" spans="1:18" ht="30">
      <c r="A59" s="156">
        <v>3</v>
      </c>
      <c r="B59" s="148" t="s">
        <v>248</v>
      </c>
      <c r="C59" s="7" t="s">
        <v>328</v>
      </c>
      <c r="D59" s="157">
        <v>270</v>
      </c>
      <c r="E59" s="173">
        <v>270</v>
      </c>
      <c r="F59" s="157">
        <f t="shared" si="10"/>
        <v>270</v>
      </c>
      <c r="G59" s="156" t="s">
        <v>264</v>
      </c>
      <c r="H59" s="156"/>
    </row>
    <row r="60" spans="1:18" ht="30">
      <c r="A60" s="156">
        <v>4</v>
      </c>
      <c r="B60" s="148" t="s">
        <v>249</v>
      </c>
      <c r="C60" s="7" t="s">
        <v>328</v>
      </c>
      <c r="D60" s="157">
        <v>1500</v>
      </c>
      <c r="E60" s="173">
        <v>1500</v>
      </c>
      <c r="F60" s="157">
        <f t="shared" si="10"/>
        <v>1500</v>
      </c>
      <c r="G60" s="156" t="s">
        <v>264</v>
      </c>
      <c r="H60" s="156"/>
    </row>
    <row r="61" spans="1:18" s="32" customFormat="1" ht="29.25" customHeight="1">
      <c r="A61" s="158"/>
      <c r="B61" s="147" t="s">
        <v>250</v>
      </c>
      <c r="C61" s="153"/>
      <c r="D61" s="159">
        <v>1500</v>
      </c>
      <c r="E61" s="172">
        <f>SUM(E62:E62)</f>
        <v>1500</v>
      </c>
      <c r="F61" s="159">
        <f t="shared" si="10"/>
        <v>1500</v>
      </c>
      <c r="G61" s="158"/>
      <c r="H61" s="158"/>
      <c r="I61" s="116"/>
      <c r="J61" s="116"/>
      <c r="K61" s="116"/>
      <c r="L61" s="116"/>
      <c r="M61" s="116"/>
      <c r="N61" s="116"/>
      <c r="O61" s="116"/>
      <c r="P61" s="116"/>
      <c r="Q61" s="116"/>
      <c r="R61" s="116"/>
    </row>
    <row r="62" spans="1:18" ht="33.75" customHeight="1">
      <c r="A62" s="156">
        <v>5</v>
      </c>
      <c r="B62" s="148" t="s">
        <v>251</v>
      </c>
      <c r="C62" s="7" t="s">
        <v>330</v>
      </c>
      <c r="D62" s="157">
        <v>1500</v>
      </c>
      <c r="E62" s="173">
        <v>1500</v>
      </c>
      <c r="F62" s="157">
        <f t="shared" si="10"/>
        <v>1500</v>
      </c>
      <c r="G62" s="156" t="s">
        <v>221</v>
      </c>
      <c r="H62" s="156"/>
    </row>
    <row r="63" spans="1:18" s="32" customFormat="1" ht="29.25" customHeight="1">
      <c r="A63" s="158"/>
      <c r="B63" s="147" t="s">
        <v>252</v>
      </c>
      <c r="C63" s="153"/>
      <c r="D63" s="159">
        <v>1500</v>
      </c>
      <c r="E63" s="172">
        <f>SUM(E64:E64)</f>
        <v>1500</v>
      </c>
      <c r="F63" s="159">
        <f t="shared" si="10"/>
        <v>1500</v>
      </c>
      <c r="G63" s="158"/>
      <c r="H63" s="158"/>
      <c r="I63" s="116"/>
      <c r="J63" s="116"/>
      <c r="K63" s="116"/>
      <c r="L63" s="116"/>
      <c r="M63" s="116"/>
      <c r="N63" s="116"/>
      <c r="O63" s="116"/>
      <c r="P63" s="116"/>
      <c r="Q63" s="116"/>
      <c r="R63" s="116"/>
    </row>
    <row r="64" spans="1:18" ht="32.25" customHeight="1">
      <c r="A64" s="156">
        <v>6</v>
      </c>
      <c r="B64" s="148" t="s">
        <v>253</v>
      </c>
      <c r="C64" s="7" t="s">
        <v>331</v>
      </c>
      <c r="D64" s="157">
        <v>1500</v>
      </c>
      <c r="E64" s="173">
        <v>1500</v>
      </c>
      <c r="F64" s="157">
        <f t="shared" si="10"/>
        <v>1500</v>
      </c>
      <c r="G64" s="156" t="s">
        <v>223</v>
      </c>
      <c r="H64" s="156"/>
    </row>
    <row r="65" spans="1:18" s="32" customFormat="1" ht="23.25" customHeight="1">
      <c r="A65" s="158"/>
      <c r="B65" s="147" t="s">
        <v>254</v>
      </c>
      <c r="C65" s="153"/>
      <c r="D65" s="159">
        <v>2400</v>
      </c>
      <c r="E65" s="172">
        <f>SUM(E66:E66)</f>
        <v>2400</v>
      </c>
      <c r="F65" s="159">
        <f t="shared" si="10"/>
        <v>2400</v>
      </c>
      <c r="G65" s="158"/>
      <c r="H65" s="158"/>
      <c r="I65" s="116"/>
      <c r="J65" s="116"/>
      <c r="K65" s="116"/>
      <c r="L65" s="116"/>
      <c r="M65" s="116"/>
      <c r="N65" s="116"/>
      <c r="O65" s="116"/>
      <c r="P65" s="116"/>
      <c r="Q65" s="116"/>
      <c r="R65" s="116"/>
    </row>
    <row r="66" spans="1:18" ht="35.25" customHeight="1">
      <c r="A66" s="156">
        <v>7</v>
      </c>
      <c r="B66" s="148" t="s">
        <v>255</v>
      </c>
      <c r="C66" s="7" t="s">
        <v>332</v>
      </c>
      <c r="D66" s="157">
        <v>2400</v>
      </c>
      <c r="E66" s="173">
        <v>2400</v>
      </c>
      <c r="F66" s="157">
        <f t="shared" si="10"/>
        <v>2400</v>
      </c>
      <c r="G66" s="156" t="s">
        <v>263</v>
      </c>
      <c r="H66" s="156"/>
    </row>
    <row r="67" spans="1:18" s="32" customFormat="1" ht="34.5" customHeight="1">
      <c r="A67" s="158"/>
      <c r="B67" s="147" t="s">
        <v>256</v>
      </c>
      <c r="C67" s="153"/>
      <c r="D67" s="159">
        <v>1500</v>
      </c>
      <c r="E67" s="172">
        <f t="shared" ref="E67" si="13">SUM(E68:E68)</f>
        <v>1500</v>
      </c>
      <c r="F67" s="159">
        <f t="shared" si="10"/>
        <v>1500</v>
      </c>
      <c r="G67" s="158"/>
      <c r="H67" s="158"/>
      <c r="I67" s="116"/>
      <c r="J67" s="116"/>
      <c r="K67" s="116"/>
      <c r="L67" s="116"/>
      <c r="M67" s="116"/>
      <c r="N67" s="116"/>
      <c r="O67" s="116"/>
      <c r="P67" s="116"/>
      <c r="Q67" s="116"/>
      <c r="R67" s="116"/>
    </row>
    <row r="68" spans="1:18" ht="41.25" customHeight="1">
      <c r="A68" s="156">
        <v>8</v>
      </c>
      <c r="B68" s="148" t="s">
        <v>257</v>
      </c>
      <c r="C68" s="7" t="s">
        <v>334</v>
      </c>
      <c r="D68" s="157">
        <v>1500</v>
      </c>
      <c r="E68" s="173">
        <v>1500</v>
      </c>
      <c r="F68" s="157">
        <f t="shared" si="10"/>
        <v>1500</v>
      </c>
      <c r="G68" s="156" t="s">
        <v>265</v>
      </c>
      <c r="H68" s="156"/>
    </row>
    <row r="69" spans="1:18" s="32" customFormat="1" ht="29.25" customHeight="1">
      <c r="A69" s="158"/>
      <c r="B69" s="147" t="s">
        <v>258</v>
      </c>
      <c r="C69" s="153"/>
      <c r="D69" s="159">
        <v>1500</v>
      </c>
      <c r="E69" s="172">
        <f>SUM(E70:E70)</f>
        <v>1500</v>
      </c>
      <c r="F69" s="159">
        <f t="shared" si="10"/>
        <v>1500</v>
      </c>
      <c r="G69" s="158"/>
      <c r="H69" s="158"/>
      <c r="I69" s="116"/>
      <c r="J69" s="116"/>
      <c r="K69" s="116"/>
      <c r="L69" s="116"/>
      <c r="M69" s="116"/>
      <c r="N69" s="116"/>
      <c r="O69" s="116"/>
      <c r="P69" s="116"/>
      <c r="Q69" s="116"/>
      <c r="R69" s="116"/>
    </row>
    <row r="70" spans="1:18" ht="45.75" customHeight="1">
      <c r="A70" s="156">
        <v>9</v>
      </c>
      <c r="B70" s="148" t="s">
        <v>333</v>
      </c>
      <c r="C70" s="7" t="s">
        <v>335</v>
      </c>
      <c r="D70" s="157">
        <v>1500</v>
      </c>
      <c r="E70" s="173">
        <v>1500</v>
      </c>
      <c r="F70" s="157">
        <f t="shared" si="10"/>
        <v>1500</v>
      </c>
      <c r="G70" s="156" t="s">
        <v>222</v>
      </c>
      <c r="H70" s="156"/>
    </row>
  </sheetData>
  <mergeCells count="15">
    <mergeCell ref="H30:H32"/>
    <mergeCell ref="A1:H1"/>
    <mergeCell ref="A2:H2"/>
    <mergeCell ref="A3:H3"/>
    <mergeCell ref="A4:H4"/>
    <mergeCell ref="A5:A9"/>
    <mergeCell ref="B5:B9"/>
    <mergeCell ref="C5:E5"/>
    <mergeCell ref="F5:F9"/>
    <mergeCell ref="G5:G9"/>
    <mergeCell ref="H5:H9"/>
    <mergeCell ref="C6:C9"/>
    <mergeCell ref="D6:E6"/>
    <mergeCell ref="D7:D9"/>
    <mergeCell ref="E7:E9"/>
  </mergeCells>
  <pageMargins left="0.70866141732283472" right="0.19685039370078741" top="0.27559055118110237" bottom="0.23622047244094491" header="0.31496062992125984" footer="0.19685039370078741"/>
  <pageSetup paperSize="9"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6"/>
  <sheetViews>
    <sheetView view="pageLayout" zoomScale="80" zoomScaleNormal="80" zoomScalePageLayoutView="80" workbookViewId="0">
      <selection activeCell="E17" sqref="E17"/>
    </sheetView>
  </sheetViews>
  <sheetFormatPr defaultRowHeight="15.75"/>
  <cols>
    <col min="1" max="1" width="5.875" style="134" customWidth="1"/>
    <col min="2" max="2" width="31.125" style="134" customWidth="1"/>
    <col min="3" max="3" width="16" style="134" customWidth="1"/>
    <col min="4" max="6" width="11.625" style="134" customWidth="1"/>
    <col min="7" max="7" width="13" style="134" customWidth="1"/>
    <col min="8" max="12" width="11.625" style="134" customWidth="1"/>
    <col min="13" max="14" width="11.625" style="135" customWidth="1"/>
    <col min="15" max="15" width="11.625" style="134" customWidth="1"/>
    <col min="16" max="16" width="13.5" style="134" customWidth="1"/>
    <col min="17" max="17" width="11.625" style="136" customWidth="1"/>
    <col min="18" max="18" width="11.125" style="27" bestFit="1" customWidth="1"/>
    <col min="19" max="19" width="9" style="27"/>
    <col min="20" max="20" width="13.25" style="175" bestFit="1" customWidth="1"/>
    <col min="21" max="16384" width="9" style="27"/>
  </cols>
  <sheetData>
    <row r="1" spans="1:20">
      <c r="A1" s="230" t="s">
        <v>339</v>
      </c>
      <c r="B1" s="230"/>
      <c r="C1" s="230"/>
      <c r="D1" s="230"/>
      <c r="E1" s="230"/>
      <c r="F1" s="230"/>
      <c r="G1" s="230"/>
      <c r="H1" s="230"/>
      <c r="I1" s="230"/>
      <c r="J1" s="230"/>
      <c r="K1" s="230"/>
      <c r="L1" s="230"/>
      <c r="M1" s="230"/>
      <c r="N1" s="230"/>
      <c r="O1" s="230"/>
      <c r="P1" s="230"/>
      <c r="Q1" s="230"/>
    </row>
    <row r="2" spans="1:20">
      <c r="A2" s="233" t="s">
        <v>266</v>
      </c>
      <c r="B2" s="233"/>
      <c r="C2" s="233"/>
      <c r="D2" s="234"/>
      <c r="E2" s="234"/>
      <c r="F2" s="234"/>
      <c r="G2" s="234"/>
      <c r="H2" s="234"/>
      <c r="I2" s="234"/>
      <c r="J2" s="234"/>
      <c r="K2" s="234"/>
      <c r="L2" s="235"/>
      <c r="M2" s="235"/>
      <c r="N2" s="235"/>
      <c r="O2" s="235"/>
      <c r="P2" s="233"/>
      <c r="Q2" s="233"/>
    </row>
    <row r="3" spans="1:20">
      <c r="A3" s="236" t="s">
        <v>343</v>
      </c>
      <c r="B3" s="236"/>
      <c r="C3" s="236"/>
      <c r="D3" s="237"/>
      <c r="E3" s="237"/>
      <c r="F3" s="237"/>
      <c r="G3" s="237"/>
      <c r="H3" s="237"/>
      <c r="I3" s="237"/>
      <c r="J3" s="237"/>
      <c r="K3" s="237"/>
      <c r="L3" s="238"/>
      <c r="M3" s="238"/>
      <c r="N3" s="238"/>
      <c r="O3" s="238"/>
      <c r="P3" s="236"/>
      <c r="Q3" s="236"/>
    </row>
    <row r="4" spans="1:20">
      <c r="A4" s="239" t="s">
        <v>16</v>
      </c>
      <c r="B4" s="239"/>
      <c r="C4" s="239"/>
      <c r="D4" s="240"/>
      <c r="E4" s="240"/>
      <c r="F4" s="240"/>
      <c r="G4" s="240"/>
      <c r="H4" s="240"/>
      <c r="I4" s="240"/>
      <c r="J4" s="240"/>
      <c r="K4" s="240"/>
      <c r="L4" s="241"/>
      <c r="M4" s="241"/>
      <c r="N4" s="241"/>
      <c r="O4" s="241"/>
      <c r="P4" s="242"/>
      <c r="Q4" s="239"/>
    </row>
    <row r="5" spans="1:20" s="49" customFormat="1" ht="30" customHeight="1">
      <c r="A5" s="231" t="s">
        <v>170</v>
      </c>
      <c r="B5" s="231" t="s">
        <v>0</v>
      </c>
      <c r="C5" s="209" t="s">
        <v>21</v>
      </c>
      <c r="D5" s="210"/>
      <c r="E5" s="210"/>
      <c r="F5" s="211"/>
      <c r="G5" s="212" t="s">
        <v>19</v>
      </c>
      <c r="H5" s="213"/>
      <c r="I5" s="213"/>
      <c r="J5" s="214"/>
      <c r="K5" s="215" t="s">
        <v>24</v>
      </c>
      <c r="L5" s="215" t="s">
        <v>267</v>
      </c>
      <c r="M5" s="216" t="s">
        <v>268</v>
      </c>
      <c r="N5" s="217"/>
      <c r="O5" s="215" t="s">
        <v>269</v>
      </c>
      <c r="P5" s="231" t="s">
        <v>25</v>
      </c>
      <c r="Q5" s="232" t="s">
        <v>1</v>
      </c>
      <c r="T5" s="176"/>
    </row>
    <row r="6" spans="1:20" s="49" customFormat="1" ht="12.75">
      <c r="A6" s="231"/>
      <c r="B6" s="231"/>
      <c r="C6" s="231" t="s">
        <v>2</v>
      </c>
      <c r="D6" s="212" t="s">
        <v>17</v>
      </c>
      <c r="E6" s="213"/>
      <c r="F6" s="214"/>
      <c r="G6" s="215" t="s">
        <v>2</v>
      </c>
      <c r="H6" s="212" t="s">
        <v>3</v>
      </c>
      <c r="I6" s="213"/>
      <c r="J6" s="214"/>
      <c r="K6" s="215"/>
      <c r="L6" s="215"/>
      <c r="M6" s="218"/>
      <c r="N6" s="219"/>
      <c r="O6" s="215"/>
      <c r="P6" s="231"/>
      <c r="Q6" s="232"/>
      <c r="T6" s="176"/>
    </row>
    <row r="7" spans="1:20" s="49" customFormat="1" ht="15" customHeight="1">
      <c r="A7" s="231"/>
      <c r="B7" s="231"/>
      <c r="C7" s="231"/>
      <c r="D7" s="215" t="s">
        <v>4</v>
      </c>
      <c r="E7" s="225" t="s">
        <v>273</v>
      </c>
      <c r="F7" s="225" t="s">
        <v>27</v>
      </c>
      <c r="G7" s="215"/>
      <c r="H7" s="222" t="s">
        <v>4</v>
      </c>
      <c r="I7" s="225" t="s">
        <v>273</v>
      </c>
      <c r="J7" s="227" t="str">
        <f>F7</f>
        <v>Trong đó: ngân sách huyện</v>
      </c>
      <c r="K7" s="215"/>
      <c r="L7" s="215"/>
      <c r="M7" s="220"/>
      <c r="N7" s="221"/>
      <c r="O7" s="215"/>
      <c r="P7" s="231"/>
      <c r="Q7" s="232"/>
      <c r="T7" s="176"/>
    </row>
    <row r="8" spans="1:20" s="49" customFormat="1" ht="24.75" customHeight="1">
      <c r="A8" s="231"/>
      <c r="B8" s="231"/>
      <c r="C8" s="231"/>
      <c r="D8" s="215"/>
      <c r="E8" s="226"/>
      <c r="F8" s="226"/>
      <c r="G8" s="215"/>
      <c r="H8" s="223"/>
      <c r="I8" s="226"/>
      <c r="J8" s="228"/>
      <c r="K8" s="215"/>
      <c r="L8" s="215"/>
      <c r="M8" s="222" t="s">
        <v>145</v>
      </c>
      <c r="N8" s="222" t="s">
        <v>144</v>
      </c>
      <c r="O8" s="215"/>
      <c r="P8" s="231"/>
      <c r="Q8" s="232"/>
      <c r="T8" s="176"/>
    </row>
    <row r="9" spans="1:20" s="49" customFormat="1" ht="15" customHeight="1">
      <c r="A9" s="231"/>
      <c r="B9" s="231"/>
      <c r="C9" s="231"/>
      <c r="D9" s="215"/>
      <c r="E9" s="226"/>
      <c r="F9" s="226"/>
      <c r="G9" s="215"/>
      <c r="H9" s="224"/>
      <c r="I9" s="226"/>
      <c r="J9" s="229"/>
      <c r="K9" s="215"/>
      <c r="L9" s="215"/>
      <c r="M9" s="224"/>
      <c r="N9" s="224"/>
      <c r="O9" s="215"/>
      <c r="P9" s="231"/>
      <c r="Q9" s="232"/>
      <c r="T9" s="176"/>
    </row>
    <row r="10" spans="1:20" s="52" customFormat="1" ht="12">
      <c r="A10" s="50">
        <v>1</v>
      </c>
      <c r="B10" s="50">
        <v>2</v>
      </c>
      <c r="C10" s="50">
        <v>3</v>
      </c>
      <c r="D10" s="51" t="s">
        <v>135</v>
      </c>
      <c r="E10" s="50">
        <v>5</v>
      </c>
      <c r="F10" s="50">
        <v>6</v>
      </c>
      <c r="G10" s="50">
        <v>7</v>
      </c>
      <c r="H10" s="51" t="s">
        <v>136</v>
      </c>
      <c r="I10" s="50">
        <v>9</v>
      </c>
      <c r="J10" s="50">
        <v>10</v>
      </c>
      <c r="K10" s="50">
        <v>11</v>
      </c>
      <c r="L10" s="50">
        <v>12</v>
      </c>
      <c r="M10" s="99">
        <v>13</v>
      </c>
      <c r="N10" s="99">
        <v>14</v>
      </c>
      <c r="O10" s="50" t="s">
        <v>275</v>
      </c>
      <c r="P10" s="50">
        <v>16</v>
      </c>
      <c r="Q10" s="50">
        <v>17</v>
      </c>
      <c r="T10" s="177"/>
    </row>
    <row r="11" spans="1:20">
      <c r="A11" s="35"/>
      <c r="B11" s="35" t="s">
        <v>274</v>
      </c>
      <c r="C11" s="35"/>
      <c r="D11" s="36">
        <f t="shared" ref="D11:O11" si="0">D12+D67</f>
        <v>204238.51261099998</v>
      </c>
      <c r="E11" s="36">
        <f t="shared" si="0"/>
        <v>35650</v>
      </c>
      <c r="F11" s="36">
        <f t="shared" si="0"/>
        <v>167943.51261099998</v>
      </c>
      <c r="G11" s="53">
        <f t="shared" si="0"/>
        <v>0</v>
      </c>
      <c r="H11" s="36">
        <f t="shared" si="0"/>
        <v>29389.367182000002</v>
      </c>
      <c r="I11" s="36">
        <f t="shared" si="0"/>
        <v>7751.1350769999999</v>
      </c>
      <c r="J11" s="36">
        <f t="shared" si="0"/>
        <v>21638.232105000003</v>
      </c>
      <c r="K11" s="36">
        <f t="shared" si="0"/>
        <v>14433.852548999999</v>
      </c>
      <c r="L11" s="36">
        <f t="shared" si="0"/>
        <v>149511.14452500001</v>
      </c>
      <c r="M11" s="36">
        <f t="shared" si="0"/>
        <v>13570.677436</v>
      </c>
      <c r="N11" s="36">
        <f t="shared" si="0"/>
        <v>53613.677435999998</v>
      </c>
      <c r="O11" s="36">
        <f t="shared" si="0"/>
        <v>189554.14452500001</v>
      </c>
      <c r="P11" s="35"/>
      <c r="Q11" s="90"/>
    </row>
    <row r="12" spans="1:20" s="108" customFormat="1" ht="31.5">
      <c r="A12" s="102" t="s">
        <v>15</v>
      </c>
      <c r="B12" s="118" t="s">
        <v>161</v>
      </c>
      <c r="C12" s="102"/>
      <c r="D12" s="119">
        <f t="shared" ref="D12:N12" si="1">D13+D14+D17+D20</f>
        <v>146001.974961</v>
      </c>
      <c r="E12" s="119">
        <f t="shared" si="1"/>
        <v>35650</v>
      </c>
      <c r="F12" s="119">
        <f t="shared" si="1"/>
        <v>110351.974961</v>
      </c>
      <c r="G12" s="120"/>
      <c r="H12" s="119">
        <f t="shared" si="1"/>
        <v>20383.416618000003</v>
      </c>
      <c r="I12" s="119">
        <f t="shared" si="1"/>
        <v>7106.1350769999999</v>
      </c>
      <c r="J12" s="119">
        <f t="shared" si="1"/>
        <v>13277.281541000002</v>
      </c>
      <c r="K12" s="119">
        <f t="shared" si="1"/>
        <v>11553.852548999999</v>
      </c>
      <c r="L12" s="119">
        <f>L13+L14+L17+L20</f>
        <v>104511</v>
      </c>
      <c r="M12" s="119">
        <f>M13+M14+M17+M20</f>
        <v>12591.614433999999</v>
      </c>
      <c r="N12" s="119">
        <f t="shared" si="1"/>
        <v>12591.614433999999</v>
      </c>
      <c r="O12" s="119">
        <f>O13+O14+O17+O20</f>
        <v>104511</v>
      </c>
      <c r="P12" s="102"/>
      <c r="Q12" s="121"/>
      <c r="R12" s="108">
        <v>104511.78929999999</v>
      </c>
      <c r="T12" s="178"/>
    </row>
    <row r="13" spans="1:20" ht="33" customHeight="1">
      <c r="A13" s="40" t="s">
        <v>10</v>
      </c>
      <c r="B13" s="55" t="s">
        <v>22</v>
      </c>
      <c r="C13" s="37"/>
      <c r="D13" s="38"/>
      <c r="E13" s="38"/>
      <c r="F13" s="38"/>
      <c r="G13" s="56"/>
      <c r="H13" s="38"/>
      <c r="I13" s="38"/>
      <c r="J13" s="38"/>
      <c r="K13" s="38"/>
      <c r="L13" s="38">
        <v>1795.959932</v>
      </c>
      <c r="M13" s="38"/>
      <c r="N13" s="38">
        <f>5432.403734+60-0.7893</f>
        <v>5491.6144340000001</v>
      </c>
      <c r="O13" s="46">
        <f>L13-M13+N13</f>
        <v>7287.5743659999998</v>
      </c>
      <c r="P13" s="40"/>
      <c r="Q13" s="91"/>
      <c r="R13" s="183">
        <f>104511-R12</f>
        <v>-0.78929999998945277</v>
      </c>
    </row>
    <row r="14" spans="1:20">
      <c r="A14" s="40" t="s">
        <v>11</v>
      </c>
      <c r="B14" s="55" t="s">
        <v>162</v>
      </c>
      <c r="C14" s="37"/>
      <c r="D14" s="38">
        <f>SUM(D16)</f>
        <v>5316</v>
      </c>
      <c r="E14" s="38">
        <f t="shared" ref="E14:F14" si="2">SUM(E16)</f>
        <v>4750</v>
      </c>
      <c r="F14" s="38">
        <f t="shared" si="2"/>
        <v>566</v>
      </c>
      <c r="G14" s="56"/>
      <c r="H14" s="38">
        <f>SUM(H16)</f>
        <v>4916.8320999999996</v>
      </c>
      <c r="I14" s="38">
        <f t="shared" ref="I14:O14" si="3">SUM(I16)</f>
        <v>4750</v>
      </c>
      <c r="J14" s="38">
        <f t="shared" si="3"/>
        <v>166.8321</v>
      </c>
      <c r="K14" s="38">
        <f t="shared" si="3"/>
        <v>4750</v>
      </c>
      <c r="L14" s="38">
        <f t="shared" si="3"/>
        <v>27</v>
      </c>
      <c r="M14" s="38">
        <f t="shared" si="3"/>
        <v>0</v>
      </c>
      <c r="N14" s="38">
        <f t="shared" si="3"/>
        <v>0</v>
      </c>
      <c r="O14" s="38">
        <f t="shared" si="3"/>
        <v>27</v>
      </c>
      <c r="P14" s="37"/>
      <c r="Q14" s="92"/>
    </row>
    <row r="15" spans="1:20" ht="31.5">
      <c r="A15" s="41"/>
      <c r="B15" s="57" t="s">
        <v>9</v>
      </c>
      <c r="C15" s="41"/>
      <c r="D15" s="42"/>
      <c r="E15" s="42"/>
      <c r="F15" s="42"/>
      <c r="G15" s="58"/>
      <c r="H15" s="42"/>
      <c r="I15" s="42"/>
      <c r="J15" s="42"/>
      <c r="K15" s="42"/>
      <c r="L15" s="42"/>
      <c r="M15" s="42"/>
      <c r="N15" s="42"/>
      <c r="O15" s="48">
        <f t="shared" ref="O15:O59" si="4">L15-M15+N15</f>
        <v>0</v>
      </c>
      <c r="P15" s="43"/>
      <c r="Q15" s="93"/>
      <c r="R15" s="27">
        <v>64.632461999999578</v>
      </c>
    </row>
    <row r="16" spans="1:20" ht="47.25">
      <c r="A16" s="59">
        <v>1</v>
      </c>
      <c r="B16" s="60" t="s">
        <v>26</v>
      </c>
      <c r="C16" s="44" t="s">
        <v>46</v>
      </c>
      <c r="D16" s="48">
        <f>SUM(E16:F16)</f>
        <v>5316</v>
      </c>
      <c r="E16" s="48">
        <v>4750</v>
      </c>
      <c r="F16" s="48">
        <v>566</v>
      </c>
      <c r="G16" s="61" t="s">
        <v>132</v>
      </c>
      <c r="H16" s="48">
        <f>SUM(I16:J16)</f>
        <v>4916.8320999999996</v>
      </c>
      <c r="I16" s="48">
        <v>4750</v>
      </c>
      <c r="J16" s="48">
        <v>166.8321</v>
      </c>
      <c r="K16" s="48">
        <v>4750</v>
      </c>
      <c r="L16" s="48">
        <v>27</v>
      </c>
      <c r="M16" s="48"/>
      <c r="N16" s="48"/>
      <c r="O16" s="48">
        <f t="shared" si="4"/>
        <v>27</v>
      </c>
      <c r="P16" s="34" t="s">
        <v>28</v>
      </c>
      <c r="Q16" s="51"/>
    </row>
    <row r="17" spans="1:20">
      <c r="A17" s="62" t="s">
        <v>12</v>
      </c>
      <c r="B17" s="55" t="s">
        <v>48</v>
      </c>
      <c r="C17" s="45"/>
      <c r="D17" s="46">
        <f>D19</f>
        <v>9500</v>
      </c>
      <c r="E17" s="46">
        <f t="shared" ref="E17:F17" si="5">E19</f>
        <v>0</v>
      </c>
      <c r="F17" s="46">
        <f t="shared" si="5"/>
        <v>9500</v>
      </c>
      <c r="G17" s="63"/>
      <c r="H17" s="46"/>
      <c r="I17" s="46"/>
      <c r="J17" s="46"/>
      <c r="K17" s="46">
        <f>SUM(K19)</f>
        <v>6803.8525489999993</v>
      </c>
      <c r="L17" s="46">
        <f>SUM(L19)</f>
        <v>2050</v>
      </c>
      <c r="M17" s="46">
        <f t="shared" ref="M17:O17" si="6">SUM(M19)</f>
        <v>64.632461999999578</v>
      </c>
      <c r="N17" s="46">
        <f t="shared" si="6"/>
        <v>0</v>
      </c>
      <c r="O17" s="46">
        <f t="shared" si="6"/>
        <v>1985.3675380000004</v>
      </c>
      <c r="P17" s="40"/>
      <c r="Q17" s="92"/>
    </row>
    <row r="18" spans="1:20">
      <c r="A18" s="41"/>
      <c r="B18" s="64" t="s">
        <v>7</v>
      </c>
      <c r="C18" s="65"/>
      <c r="D18" s="42"/>
      <c r="E18" s="42"/>
      <c r="F18" s="42"/>
      <c r="G18" s="66"/>
      <c r="H18" s="42"/>
      <c r="I18" s="42"/>
      <c r="J18" s="42"/>
      <c r="K18" s="42"/>
      <c r="L18" s="42"/>
      <c r="M18" s="42"/>
      <c r="N18" s="42"/>
      <c r="O18" s="48">
        <f t="shared" si="4"/>
        <v>0</v>
      </c>
      <c r="P18" s="67"/>
      <c r="Q18" s="93"/>
    </row>
    <row r="19" spans="1:20" s="54" customFormat="1" ht="72.75" customHeight="1">
      <c r="A19" s="59">
        <v>1</v>
      </c>
      <c r="B19" s="60" t="s">
        <v>29</v>
      </c>
      <c r="C19" s="68" t="s">
        <v>45</v>
      </c>
      <c r="D19" s="48">
        <f t="shared" ref="D19" si="7">SUM(E19:F19)</f>
        <v>9500</v>
      </c>
      <c r="E19" s="48">
        <v>0</v>
      </c>
      <c r="F19" s="69">
        <v>9500</v>
      </c>
      <c r="G19" s="61" t="s">
        <v>299</v>
      </c>
      <c r="H19" s="48">
        <v>8789.2200869999997</v>
      </c>
      <c r="I19" s="48"/>
      <c r="J19" s="48">
        <v>8789.2200869999997</v>
      </c>
      <c r="K19" s="48">
        <v>6803.8525489999993</v>
      </c>
      <c r="L19" s="48">
        <v>2050</v>
      </c>
      <c r="M19" s="48">
        <f>(L19+K19)-J19</f>
        <v>64.632461999999578</v>
      </c>
      <c r="N19" s="48"/>
      <c r="O19" s="138">
        <f>L19-M19</f>
        <v>1985.3675380000004</v>
      </c>
      <c r="P19" s="47" t="str">
        <f>P16</f>
        <v>Ban QLDA ĐTXD huyện</v>
      </c>
      <c r="Q19" s="51" t="s">
        <v>288</v>
      </c>
      <c r="R19" s="137">
        <f>K19+O19</f>
        <v>8789.2200869999997</v>
      </c>
      <c r="S19" s="137">
        <f>R19-H19</f>
        <v>0</v>
      </c>
      <c r="T19" s="179">
        <v>1985.3675380000004</v>
      </c>
    </row>
    <row r="20" spans="1:20" ht="27" customHeight="1">
      <c r="A20" s="62" t="s">
        <v>13</v>
      </c>
      <c r="B20" s="70" t="s">
        <v>49</v>
      </c>
      <c r="C20" s="45"/>
      <c r="D20" s="46">
        <f>D21+D24+D50+D63+D65</f>
        <v>131185.974961</v>
      </c>
      <c r="E20" s="46">
        <f t="shared" ref="E20:K20" si="8">E21+E24+E50+E63+E65</f>
        <v>30900</v>
      </c>
      <c r="F20" s="46">
        <f t="shared" si="8"/>
        <v>100285.974961</v>
      </c>
      <c r="G20" s="71">
        <f t="shared" si="8"/>
        <v>0</v>
      </c>
      <c r="H20" s="46">
        <f t="shared" si="8"/>
        <v>15466.584518000001</v>
      </c>
      <c r="I20" s="46">
        <f t="shared" si="8"/>
        <v>2356.1350769999999</v>
      </c>
      <c r="J20" s="46">
        <f t="shared" si="8"/>
        <v>13110.449441000002</v>
      </c>
      <c r="K20" s="46">
        <f t="shared" si="8"/>
        <v>0</v>
      </c>
      <c r="L20" s="46">
        <f>L21+L24+L50+L63+L65</f>
        <v>100638.040068</v>
      </c>
      <c r="M20" s="46">
        <f>M21+M24+M50+M63+M65</f>
        <v>12526.981972</v>
      </c>
      <c r="N20" s="46">
        <f t="shared" ref="N20:O20" si="9">N21+N24+N50+N63+N65</f>
        <v>7100</v>
      </c>
      <c r="O20" s="46">
        <f t="shared" si="9"/>
        <v>95211.058095999993</v>
      </c>
      <c r="P20" s="40"/>
      <c r="Q20" s="92"/>
    </row>
    <row r="21" spans="1:20" ht="31.5">
      <c r="A21" s="72"/>
      <c r="B21" s="73" t="s">
        <v>9</v>
      </c>
      <c r="C21" s="74"/>
      <c r="D21" s="75">
        <f>D22+D23</f>
        <v>14485</v>
      </c>
      <c r="E21" s="75">
        <f t="shared" ref="E21:L21" si="10">E22+E23</f>
        <v>1400</v>
      </c>
      <c r="F21" s="75">
        <f t="shared" si="10"/>
        <v>13085</v>
      </c>
      <c r="G21" s="75">
        <f t="shared" si="10"/>
        <v>0</v>
      </c>
      <c r="H21" s="75">
        <f t="shared" si="10"/>
        <v>0</v>
      </c>
      <c r="I21" s="75">
        <f t="shared" si="10"/>
        <v>0</v>
      </c>
      <c r="J21" s="75">
        <f t="shared" si="10"/>
        <v>0</v>
      </c>
      <c r="K21" s="75">
        <f t="shared" si="10"/>
        <v>0</v>
      </c>
      <c r="L21" s="75">
        <f t="shared" si="10"/>
        <v>10485</v>
      </c>
      <c r="M21" s="75">
        <f t="shared" ref="M21" si="11">M22+M23</f>
        <v>0</v>
      </c>
      <c r="N21" s="75">
        <f>N22+N23</f>
        <v>2600</v>
      </c>
      <c r="O21" s="75">
        <f t="shared" ref="O21" si="12">O22+O23</f>
        <v>13085</v>
      </c>
      <c r="P21" s="76"/>
      <c r="Q21" s="94"/>
      <c r="R21" s="182">
        <f>L19-M19</f>
        <v>1985.3675380000004</v>
      </c>
    </row>
    <row r="22" spans="1:20" ht="51" customHeight="1">
      <c r="A22" s="59">
        <v>1</v>
      </c>
      <c r="B22" s="60" t="s">
        <v>146</v>
      </c>
      <c r="C22" s="59" t="s">
        <v>169</v>
      </c>
      <c r="D22" s="48">
        <f t="shared" ref="D22:D33" si="13">SUM(E22:F22)</f>
        <v>10485</v>
      </c>
      <c r="E22" s="48">
        <v>0</v>
      </c>
      <c r="F22" s="48">
        <v>10485</v>
      </c>
      <c r="G22" s="61"/>
      <c r="H22" s="48"/>
      <c r="I22" s="48"/>
      <c r="J22" s="48"/>
      <c r="K22" s="48"/>
      <c r="L22" s="48">
        <f>F22</f>
        <v>10485</v>
      </c>
      <c r="M22" s="48"/>
      <c r="N22" s="48"/>
      <c r="O22" s="48">
        <f t="shared" si="4"/>
        <v>10485</v>
      </c>
      <c r="P22" s="47" t="str">
        <f>P16</f>
        <v>Ban QLDA ĐTXD huyện</v>
      </c>
      <c r="Q22" s="51"/>
    </row>
    <row r="23" spans="1:20" ht="48.75" customHeight="1">
      <c r="A23" s="59">
        <v>2</v>
      </c>
      <c r="B23" s="60" t="s">
        <v>270</v>
      </c>
      <c r="C23" s="59" t="s">
        <v>272</v>
      </c>
      <c r="D23" s="48">
        <v>4000</v>
      </c>
      <c r="E23" s="48">
        <v>1400</v>
      </c>
      <c r="F23" s="48">
        <v>2600</v>
      </c>
      <c r="G23" s="61"/>
      <c r="H23" s="48"/>
      <c r="I23" s="48"/>
      <c r="J23" s="48"/>
      <c r="K23" s="48"/>
      <c r="L23" s="48"/>
      <c r="M23" s="48"/>
      <c r="N23" s="48">
        <v>2600</v>
      </c>
      <c r="O23" s="48">
        <f t="shared" si="4"/>
        <v>2600</v>
      </c>
      <c r="P23" s="47" t="s">
        <v>28</v>
      </c>
      <c r="Q23" s="51" t="s">
        <v>280</v>
      </c>
    </row>
    <row r="24" spans="1:20">
      <c r="A24" s="72"/>
      <c r="B24" s="73" t="s">
        <v>138</v>
      </c>
      <c r="C24" s="72"/>
      <c r="D24" s="75">
        <f>D25+D36+D38+D46+D48</f>
        <v>35941.926770999999</v>
      </c>
      <c r="E24" s="75">
        <f t="shared" ref="E24:O24" si="14">E25+E36+E38+E46+E48</f>
        <v>2500</v>
      </c>
      <c r="F24" s="75">
        <f t="shared" si="14"/>
        <v>33441.926770999999</v>
      </c>
      <c r="G24" s="78"/>
      <c r="H24" s="75">
        <f t="shared" si="14"/>
        <v>14693.821518000001</v>
      </c>
      <c r="I24" s="75">
        <f t="shared" si="14"/>
        <v>2356.1350769999999</v>
      </c>
      <c r="J24" s="75">
        <f t="shared" si="14"/>
        <v>12337.686441000002</v>
      </c>
      <c r="K24" s="75">
        <f t="shared" si="14"/>
        <v>0</v>
      </c>
      <c r="L24" s="75">
        <f t="shared" si="14"/>
        <v>35896.926770999999</v>
      </c>
      <c r="M24" s="75">
        <f t="shared" si="14"/>
        <v>2956.9664819999998</v>
      </c>
      <c r="N24" s="75">
        <f t="shared" si="14"/>
        <v>0</v>
      </c>
      <c r="O24" s="75">
        <f t="shared" si="14"/>
        <v>32939.960289000002</v>
      </c>
      <c r="P24" s="77"/>
      <c r="Q24" s="94"/>
    </row>
    <row r="25" spans="1:20">
      <c r="A25" s="62"/>
      <c r="B25" s="122" t="s">
        <v>6</v>
      </c>
      <c r="C25" s="62"/>
      <c r="D25" s="42">
        <f>D26+D27+D28+D29+D30+D31+D32+D33+D34+D35</f>
        <v>22072.562088999995</v>
      </c>
      <c r="E25" s="42">
        <f t="shared" ref="E25:O25" si="15">E26+E27+E28+E29+E30+E31+E32+E33+E34+E35</f>
        <v>1500</v>
      </c>
      <c r="F25" s="42">
        <f t="shared" si="15"/>
        <v>20572.562088999995</v>
      </c>
      <c r="G25" s="58"/>
      <c r="H25" s="42">
        <f t="shared" si="15"/>
        <v>12083.100153000001</v>
      </c>
      <c r="I25" s="42">
        <f t="shared" si="15"/>
        <v>1500</v>
      </c>
      <c r="J25" s="42">
        <f t="shared" si="15"/>
        <v>10583.100153000001</v>
      </c>
      <c r="K25" s="42">
        <f t="shared" si="15"/>
        <v>0</v>
      </c>
      <c r="L25" s="42">
        <f t="shared" si="15"/>
        <v>21627.562088999995</v>
      </c>
      <c r="M25" s="42">
        <f>M26+M27+M28+M29+M30+M31+M32+M33+M34+M35</f>
        <v>1323.7661499999995</v>
      </c>
      <c r="N25" s="42">
        <f t="shared" si="15"/>
        <v>0</v>
      </c>
      <c r="O25" s="42">
        <f t="shared" si="15"/>
        <v>20303.795939</v>
      </c>
      <c r="P25" s="37"/>
      <c r="Q25" s="92"/>
    </row>
    <row r="26" spans="1:20" ht="51.75" customHeight="1">
      <c r="A26" s="59">
        <v>3</v>
      </c>
      <c r="B26" s="60" t="s">
        <v>30</v>
      </c>
      <c r="C26" s="61" t="s">
        <v>38</v>
      </c>
      <c r="D26" s="48">
        <f t="shared" si="13"/>
        <v>6539.2803299999996</v>
      </c>
      <c r="E26" s="48"/>
      <c r="F26" s="48">
        <v>6539.2803299999996</v>
      </c>
      <c r="G26" s="61"/>
      <c r="H26" s="48"/>
      <c r="I26" s="48"/>
      <c r="J26" s="48"/>
      <c r="K26" s="48"/>
      <c r="L26" s="48">
        <v>6359.2803299999996</v>
      </c>
      <c r="M26" s="48"/>
      <c r="N26" s="48"/>
      <c r="O26" s="48">
        <f t="shared" si="4"/>
        <v>6359.2803299999996</v>
      </c>
      <c r="P26" s="47" t="s">
        <v>28</v>
      </c>
      <c r="Q26" s="50"/>
    </row>
    <row r="27" spans="1:20" s="54" customFormat="1" ht="63">
      <c r="A27" s="59">
        <v>4</v>
      </c>
      <c r="B27" s="60" t="s">
        <v>31</v>
      </c>
      <c r="C27" s="61" t="s">
        <v>39</v>
      </c>
      <c r="D27" s="48">
        <f t="shared" si="13"/>
        <v>2094.5328439999998</v>
      </c>
      <c r="E27" s="48"/>
      <c r="F27" s="48">
        <v>2094.5328439999998</v>
      </c>
      <c r="G27" s="61" t="s">
        <v>295</v>
      </c>
      <c r="H27" s="48">
        <f>J27</f>
        <v>1478.0075770000001</v>
      </c>
      <c r="I27" s="48"/>
      <c r="J27" s="48">
        <v>1478.0075770000001</v>
      </c>
      <c r="K27" s="48"/>
      <c r="L27" s="48">
        <f>F27</f>
        <v>2094.5328439999998</v>
      </c>
      <c r="M27" s="48">
        <f>L27-J27</f>
        <v>616.52526699999976</v>
      </c>
      <c r="N27" s="48"/>
      <c r="O27" s="48">
        <f t="shared" si="4"/>
        <v>1478.0075770000001</v>
      </c>
      <c r="P27" s="47" t="s">
        <v>28</v>
      </c>
      <c r="Q27" s="51" t="s">
        <v>288</v>
      </c>
      <c r="T27" s="179"/>
    </row>
    <row r="28" spans="1:20" s="54" customFormat="1" ht="63">
      <c r="A28" s="59">
        <v>5</v>
      </c>
      <c r="B28" s="83" t="s">
        <v>32</v>
      </c>
      <c r="C28" s="61" t="s">
        <v>119</v>
      </c>
      <c r="D28" s="48">
        <f t="shared" si="13"/>
        <v>829.21813499999996</v>
      </c>
      <c r="E28" s="48"/>
      <c r="F28" s="48">
        <v>829.21813499999996</v>
      </c>
      <c r="G28" s="61" t="s">
        <v>297</v>
      </c>
      <c r="H28" s="48">
        <v>753.75390300000004</v>
      </c>
      <c r="I28" s="48"/>
      <c r="J28" s="48">
        <v>753.75390300000004</v>
      </c>
      <c r="K28" s="48"/>
      <c r="L28" s="48">
        <f>F28</f>
        <v>829.21813499999996</v>
      </c>
      <c r="M28" s="48">
        <f>L28-J28</f>
        <v>75.464231999999924</v>
      </c>
      <c r="N28" s="48"/>
      <c r="O28" s="48">
        <f t="shared" si="4"/>
        <v>753.75390300000004</v>
      </c>
      <c r="P28" s="47" t="s">
        <v>28</v>
      </c>
      <c r="Q28" s="51" t="s">
        <v>288</v>
      </c>
      <c r="T28" s="179"/>
    </row>
    <row r="29" spans="1:20" s="54" customFormat="1" ht="63">
      <c r="A29" s="59">
        <v>6</v>
      </c>
      <c r="B29" s="83" t="s">
        <v>33</v>
      </c>
      <c r="C29" s="61" t="s">
        <v>40</v>
      </c>
      <c r="D29" s="48">
        <f t="shared" si="13"/>
        <v>1508.095525</v>
      </c>
      <c r="E29" s="48"/>
      <c r="F29" s="48">
        <v>1508.095525</v>
      </c>
      <c r="G29" s="61" t="s">
        <v>291</v>
      </c>
      <c r="H29" s="48">
        <v>1458.7225000000001</v>
      </c>
      <c r="I29" s="46"/>
      <c r="J29" s="48">
        <v>1458.7225000000001</v>
      </c>
      <c r="K29" s="46"/>
      <c r="L29" s="123">
        <f>F29</f>
        <v>1508.095525</v>
      </c>
      <c r="M29" s="48">
        <f>L29-1458.7225</f>
        <v>49.37302499999987</v>
      </c>
      <c r="N29" s="48"/>
      <c r="O29" s="123">
        <f t="shared" si="4"/>
        <v>1458.7225000000001</v>
      </c>
      <c r="P29" s="47" t="s">
        <v>28</v>
      </c>
      <c r="Q29" s="50" t="s">
        <v>290</v>
      </c>
      <c r="T29" s="179"/>
    </row>
    <row r="30" spans="1:20" s="54" customFormat="1" ht="49.5">
      <c r="A30" s="59">
        <v>7</v>
      </c>
      <c r="B30" s="83" t="s">
        <v>34</v>
      </c>
      <c r="C30" s="61" t="s">
        <v>41</v>
      </c>
      <c r="D30" s="48">
        <f t="shared" si="13"/>
        <v>1236.1450500000001</v>
      </c>
      <c r="E30" s="46"/>
      <c r="F30" s="48">
        <v>1236.1450500000001</v>
      </c>
      <c r="G30" s="124" t="s">
        <v>300</v>
      </c>
      <c r="H30" s="100">
        <v>1139.0640000000001</v>
      </c>
      <c r="I30" s="46"/>
      <c r="J30" s="100">
        <v>1139.0640000000001</v>
      </c>
      <c r="K30" s="46"/>
      <c r="L30" s="48">
        <f t="shared" ref="L30:L31" si="16">D30</f>
        <v>1236.1450500000001</v>
      </c>
      <c r="M30" s="48">
        <f>L30-J30</f>
        <v>97.081050000000005</v>
      </c>
      <c r="N30" s="48"/>
      <c r="O30" s="48">
        <f t="shared" si="4"/>
        <v>1139.0640000000001</v>
      </c>
      <c r="P30" s="47" t="s">
        <v>28</v>
      </c>
      <c r="Q30" s="50" t="s">
        <v>290</v>
      </c>
      <c r="T30" s="179"/>
    </row>
    <row r="31" spans="1:20" s="54" customFormat="1" ht="63">
      <c r="A31" s="59">
        <v>8</v>
      </c>
      <c r="B31" s="83" t="s">
        <v>35</v>
      </c>
      <c r="C31" s="61" t="s">
        <v>120</v>
      </c>
      <c r="D31" s="48">
        <f t="shared" si="13"/>
        <v>1078.357219</v>
      </c>
      <c r="E31" s="46"/>
      <c r="F31" s="48">
        <v>1078.357219</v>
      </c>
      <c r="G31" s="61" t="s">
        <v>298</v>
      </c>
      <c r="H31" s="48">
        <v>950.00317299999995</v>
      </c>
      <c r="I31" s="46"/>
      <c r="J31" s="48">
        <v>950.00317299999995</v>
      </c>
      <c r="K31" s="46"/>
      <c r="L31" s="48">
        <f t="shared" si="16"/>
        <v>1078.357219</v>
      </c>
      <c r="M31" s="48">
        <f>L31-J31</f>
        <v>128.35404600000004</v>
      </c>
      <c r="N31" s="48"/>
      <c r="O31" s="48">
        <f t="shared" si="4"/>
        <v>950.00317299999995</v>
      </c>
      <c r="P31" s="47" t="s">
        <v>28</v>
      </c>
      <c r="Q31" s="50" t="s">
        <v>290</v>
      </c>
      <c r="T31" s="179"/>
    </row>
    <row r="32" spans="1:20" s="54" customFormat="1" ht="63">
      <c r="A32" s="59">
        <v>9</v>
      </c>
      <c r="B32" s="79" t="s">
        <v>36</v>
      </c>
      <c r="C32" s="86" t="s">
        <v>118</v>
      </c>
      <c r="D32" s="48">
        <f t="shared" si="13"/>
        <v>4925.5175300000001</v>
      </c>
      <c r="E32" s="48">
        <v>1500</v>
      </c>
      <c r="F32" s="48">
        <v>3425.5175300000001</v>
      </c>
      <c r="G32" s="61" t="s">
        <v>285</v>
      </c>
      <c r="H32" s="48">
        <f>I32+J32</f>
        <v>4717.8270000000002</v>
      </c>
      <c r="I32" s="48">
        <v>1500</v>
      </c>
      <c r="J32" s="48">
        <v>3217.8270000000002</v>
      </c>
      <c r="K32" s="48"/>
      <c r="L32" s="48">
        <f>F32</f>
        <v>3425.5175300000001</v>
      </c>
      <c r="M32" s="48">
        <v>207.69052999999985</v>
      </c>
      <c r="N32" s="48"/>
      <c r="O32" s="125">
        <f>L32-M32+N32</f>
        <v>3217.8270000000002</v>
      </c>
      <c r="P32" s="47" t="s">
        <v>28</v>
      </c>
      <c r="Q32" s="50" t="s">
        <v>286</v>
      </c>
      <c r="T32" s="179"/>
    </row>
    <row r="33" spans="1:20" s="54" customFormat="1" ht="47.25">
      <c r="A33" s="59">
        <v>10</v>
      </c>
      <c r="B33" s="79" t="s">
        <v>37</v>
      </c>
      <c r="C33" s="59" t="s">
        <v>47</v>
      </c>
      <c r="D33" s="48">
        <f t="shared" si="13"/>
        <v>1675.4154559999999</v>
      </c>
      <c r="E33" s="48">
        <v>0</v>
      </c>
      <c r="F33" s="48">
        <v>1675.4154559999999</v>
      </c>
      <c r="G33" s="59" t="s">
        <v>289</v>
      </c>
      <c r="H33" s="48">
        <v>1585.722</v>
      </c>
      <c r="I33" s="48"/>
      <c r="J33" s="48">
        <v>1585.722</v>
      </c>
      <c r="K33" s="48"/>
      <c r="L33" s="48">
        <f>F33</f>
        <v>1675.4154559999999</v>
      </c>
      <c r="M33" s="48">
        <f>1675-1585.722</f>
        <v>89.27800000000002</v>
      </c>
      <c r="N33" s="48"/>
      <c r="O33" s="48">
        <f t="shared" si="4"/>
        <v>1586.1374559999999</v>
      </c>
      <c r="P33" s="47" t="s">
        <v>28</v>
      </c>
      <c r="Q33" s="50" t="s">
        <v>290</v>
      </c>
      <c r="T33" s="179"/>
    </row>
    <row r="34" spans="1:20" ht="53.25" customHeight="1">
      <c r="A34" s="59">
        <v>11</v>
      </c>
      <c r="B34" s="79" t="s">
        <v>160</v>
      </c>
      <c r="C34" s="34" t="s">
        <v>140</v>
      </c>
      <c r="D34" s="48">
        <v>0</v>
      </c>
      <c r="E34" s="48">
        <v>0</v>
      </c>
      <c r="F34" s="48">
        <v>0</v>
      </c>
      <c r="G34" s="61"/>
      <c r="H34" s="48"/>
      <c r="I34" s="48"/>
      <c r="J34" s="48"/>
      <c r="K34" s="48"/>
      <c r="L34" s="48">
        <v>1235</v>
      </c>
      <c r="M34" s="48">
        <v>60</v>
      </c>
      <c r="N34" s="48"/>
      <c r="O34" s="48">
        <f t="shared" si="4"/>
        <v>1175</v>
      </c>
      <c r="P34" s="47" t="s">
        <v>28</v>
      </c>
      <c r="Q34" s="50" t="s">
        <v>341</v>
      </c>
    </row>
    <row r="35" spans="1:20" ht="63">
      <c r="A35" s="59">
        <v>12</v>
      </c>
      <c r="B35" s="79" t="s">
        <v>102</v>
      </c>
      <c r="C35" s="47" t="s">
        <v>111</v>
      </c>
      <c r="D35" s="48">
        <f t="shared" ref="D35" si="17">E35+F35</f>
        <v>2186</v>
      </c>
      <c r="E35" s="48"/>
      <c r="F35" s="48">
        <v>2186</v>
      </c>
      <c r="G35" s="61"/>
      <c r="H35" s="48"/>
      <c r="I35" s="48"/>
      <c r="J35" s="48"/>
      <c r="K35" s="48"/>
      <c r="L35" s="48">
        <v>2186</v>
      </c>
      <c r="M35" s="48"/>
      <c r="N35" s="48"/>
      <c r="O35" s="48">
        <f t="shared" si="4"/>
        <v>2186</v>
      </c>
      <c r="P35" s="47" t="s">
        <v>28</v>
      </c>
      <c r="Q35" s="51" t="s">
        <v>309</v>
      </c>
      <c r="R35" s="27">
        <f>1235+1300</f>
        <v>2535</v>
      </c>
    </row>
    <row r="36" spans="1:20" ht="47.25">
      <c r="A36" s="41"/>
      <c r="B36" s="80" t="s">
        <v>7</v>
      </c>
      <c r="C36" s="43"/>
      <c r="D36" s="42">
        <f>D37</f>
        <v>1208.5004329999999</v>
      </c>
      <c r="E36" s="42">
        <f t="shared" ref="E36:K36" si="18">E37</f>
        <v>1000</v>
      </c>
      <c r="F36" s="42">
        <f t="shared" si="18"/>
        <v>208.50043299999993</v>
      </c>
      <c r="G36" s="58" t="str">
        <f t="shared" si="18"/>
        <v xml:space="preserve">5881/QĐ-UBND ngày 30/11/2021 </v>
      </c>
      <c r="H36" s="42">
        <f t="shared" si="18"/>
        <v>1046.1462770000001</v>
      </c>
      <c r="I36" s="42">
        <f t="shared" si="18"/>
        <v>856.13507700000002</v>
      </c>
      <c r="J36" s="42">
        <f t="shared" si="18"/>
        <v>190.0112</v>
      </c>
      <c r="K36" s="42">
        <f t="shared" si="18"/>
        <v>0</v>
      </c>
      <c r="L36" s="42">
        <f>L37</f>
        <v>208.50043299999993</v>
      </c>
      <c r="M36" s="42">
        <f t="shared" ref="M36:O36" si="19">M37</f>
        <v>18.489232999999928</v>
      </c>
      <c r="N36" s="42">
        <f t="shared" si="19"/>
        <v>0</v>
      </c>
      <c r="O36" s="42">
        <f t="shared" si="19"/>
        <v>190.0112</v>
      </c>
      <c r="P36" s="43"/>
      <c r="Q36" s="93"/>
    </row>
    <row r="37" spans="1:20" s="54" customFormat="1" ht="56.25">
      <c r="A37" s="59">
        <v>13</v>
      </c>
      <c r="B37" s="79" t="s">
        <v>42</v>
      </c>
      <c r="C37" s="47" t="s">
        <v>58</v>
      </c>
      <c r="D37" s="48">
        <v>1208.5004329999999</v>
      </c>
      <c r="E37" s="48">
        <v>1000</v>
      </c>
      <c r="F37" s="48">
        <v>208.50043299999993</v>
      </c>
      <c r="G37" s="18" t="s">
        <v>301</v>
      </c>
      <c r="H37" s="126">
        <v>1046.1462770000001</v>
      </c>
      <c r="I37" s="48">
        <f>H37-J37</f>
        <v>856.13507700000002</v>
      </c>
      <c r="J37" s="48">
        <v>190.0112</v>
      </c>
      <c r="K37" s="48"/>
      <c r="L37" s="48">
        <v>208.50043299999993</v>
      </c>
      <c r="M37" s="48">
        <f>L37-J37</f>
        <v>18.489232999999928</v>
      </c>
      <c r="N37" s="48"/>
      <c r="O37" s="48">
        <f t="shared" si="4"/>
        <v>190.0112</v>
      </c>
      <c r="P37" s="47" t="s">
        <v>28</v>
      </c>
      <c r="Q37" s="50" t="s">
        <v>302</v>
      </c>
      <c r="T37" s="179"/>
    </row>
    <row r="38" spans="1:20">
      <c r="A38" s="41"/>
      <c r="B38" s="80" t="s">
        <v>59</v>
      </c>
      <c r="C38" s="43"/>
      <c r="D38" s="42">
        <f>D39+D40+D41+D42+D43+D44+D45</f>
        <v>7560.8642490000002</v>
      </c>
      <c r="E38" s="42">
        <f t="shared" ref="E38:O38" si="20">E39+E40+E41+E42+E43+E44+E45</f>
        <v>0</v>
      </c>
      <c r="F38" s="42">
        <f t="shared" si="20"/>
        <v>7560.8642490000002</v>
      </c>
      <c r="G38" s="58"/>
      <c r="H38" s="42">
        <f t="shared" si="20"/>
        <v>1564.5750879999998</v>
      </c>
      <c r="I38" s="42">
        <f t="shared" si="20"/>
        <v>0</v>
      </c>
      <c r="J38" s="42">
        <f t="shared" si="20"/>
        <v>1564.5750879999998</v>
      </c>
      <c r="K38" s="42">
        <f t="shared" si="20"/>
        <v>0</v>
      </c>
      <c r="L38" s="42">
        <f t="shared" si="20"/>
        <v>7560.8642490000002</v>
      </c>
      <c r="M38" s="42">
        <f t="shared" si="20"/>
        <v>214.71109900000005</v>
      </c>
      <c r="N38" s="42">
        <f t="shared" si="20"/>
        <v>0</v>
      </c>
      <c r="O38" s="42">
        <f t="shared" si="20"/>
        <v>7346.1531500000001</v>
      </c>
      <c r="P38" s="43"/>
      <c r="Q38" s="93"/>
    </row>
    <row r="39" spans="1:20" s="54" customFormat="1" ht="47.25">
      <c r="A39" s="59">
        <v>14</v>
      </c>
      <c r="B39" s="79" t="s">
        <v>60</v>
      </c>
      <c r="C39" s="47" t="s">
        <v>67</v>
      </c>
      <c r="D39" s="48">
        <v>1242.2861869999999</v>
      </c>
      <c r="E39" s="48"/>
      <c r="F39" s="48">
        <v>1242.2861869999999</v>
      </c>
      <c r="G39" s="59" t="s">
        <v>292</v>
      </c>
      <c r="H39" s="48">
        <v>1056.7820999999999</v>
      </c>
      <c r="I39" s="48"/>
      <c r="J39" s="48">
        <v>1056.7820999999999</v>
      </c>
      <c r="K39" s="48"/>
      <c r="L39" s="48">
        <v>1242.2861869999999</v>
      </c>
      <c r="M39" s="48">
        <f>L39-J39</f>
        <v>185.50408700000003</v>
      </c>
      <c r="N39" s="48"/>
      <c r="O39" s="48">
        <f t="shared" si="4"/>
        <v>1056.7820999999999</v>
      </c>
      <c r="P39" s="47" t="s">
        <v>28</v>
      </c>
      <c r="Q39" s="51" t="s">
        <v>288</v>
      </c>
      <c r="T39" s="179"/>
    </row>
    <row r="40" spans="1:20" s="54" customFormat="1" ht="47.25">
      <c r="A40" s="59">
        <v>15</v>
      </c>
      <c r="B40" s="79" t="s">
        <v>61</v>
      </c>
      <c r="C40" s="47" t="s">
        <v>68</v>
      </c>
      <c r="D40" s="48">
        <v>537</v>
      </c>
      <c r="E40" s="48"/>
      <c r="F40" s="48">
        <v>537</v>
      </c>
      <c r="G40" s="59" t="s">
        <v>303</v>
      </c>
      <c r="H40" s="33">
        <v>507.79298799999998</v>
      </c>
      <c r="I40" s="48"/>
      <c r="J40" s="33">
        <v>507.79298799999998</v>
      </c>
      <c r="K40" s="48"/>
      <c r="L40" s="48">
        <v>537</v>
      </c>
      <c r="M40" s="48">
        <f>L40-J40</f>
        <v>29.20701200000002</v>
      </c>
      <c r="N40" s="48"/>
      <c r="O40" s="48">
        <f t="shared" si="4"/>
        <v>507.79298799999998</v>
      </c>
      <c r="P40" s="47" t="s">
        <v>28</v>
      </c>
      <c r="Q40" s="51" t="s">
        <v>288</v>
      </c>
      <c r="T40" s="179"/>
    </row>
    <row r="41" spans="1:20" ht="31.5">
      <c r="A41" s="59">
        <v>16</v>
      </c>
      <c r="B41" s="79" t="s">
        <v>62</v>
      </c>
      <c r="C41" s="47" t="s">
        <v>69</v>
      </c>
      <c r="D41" s="48">
        <v>1631.578062</v>
      </c>
      <c r="E41" s="48"/>
      <c r="F41" s="48">
        <v>1631.578062</v>
      </c>
      <c r="G41" s="61"/>
      <c r="H41" s="48"/>
      <c r="I41" s="48"/>
      <c r="J41" s="48"/>
      <c r="K41" s="48"/>
      <c r="L41" s="48">
        <v>1631.578062</v>
      </c>
      <c r="M41" s="48"/>
      <c r="N41" s="48"/>
      <c r="O41" s="48">
        <f t="shared" si="4"/>
        <v>1631.578062</v>
      </c>
      <c r="P41" s="47" t="s">
        <v>28</v>
      </c>
      <c r="Q41" s="50"/>
    </row>
    <row r="42" spans="1:20" ht="31.5">
      <c r="A42" s="59">
        <v>17</v>
      </c>
      <c r="B42" s="79" t="s">
        <v>63</v>
      </c>
      <c r="C42" s="47" t="s">
        <v>126</v>
      </c>
      <c r="D42" s="48">
        <v>700</v>
      </c>
      <c r="E42" s="48"/>
      <c r="F42" s="48">
        <v>700</v>
      </c>
      <c r="G42" s="61"/>
      <c r="H42" s="48"/>
      <c r="I42" s="48"/>
      <c r="J42" s="48"/>
      <c r="K42" s="48"/>
      <c r="L42" s="48">
        <v>700</v>
      </c>
      <c r="M42" s="48"/>
      <c r="N42" s="48"/>
      <c r="O42" s="48">
        <f t="shared" si="4"/>
        <v>700</v>
      </c>
      <c r="P42" s="47" t="s">
        <v>28</v>
      </c>
      <c r="Q42" s="50"/>
    </row>
    <row r="43" spans="1:20" ht="31.5">
      <c r="A43" s="59">
        <v>18</v>
      </c>
      <c r="B43" s="79" t="s">
        <v>64</v>
      </c>
      <c r="C43" s="47" t="s">
        <v>127</v>
      </c>
      <c r="D43" s="48">
        <v>2000</v>
      </c>
      <c r="E43" s="48"/>
      <c r="F43" s="48">
        <v>2000</v>
      </c>
      <c r="G43" s="61"/>
      <c r="H43" s="48"/>
      <c r="I43" s="48"/>
      <c r="J43" s="48"/>
      <c r="K43" s="48"/>
      <c r="L43" s="48">
        <v>2000</v>
      </c>
      <c r="M43" s="48"/>
      <c r="N43" s="48"/>
      <c r="O43" s="48">
        <f t="shared" si="4"/>
        <v>2000</v>
      </c>
      <c r="P43" s="47" t="s">
        <v>28</v>
      </c>
      <c r="Q43" s="50"/>
    </row>
    <row r="44" spans="1:20" ht="49.5" customHeight="1">
      <c r="A44" s="59">
        <v>19</v>
      </c>
      <c r="B44" s="79" t="s">
        <v>65</v>
      </c>
      <c r="C44" s="47" t="s">
        <v>128</v>
      </c>
      <c r="D44" s="48">
        <v>250</v>
      </c>
      <c r="E44" s="48"/>
      <c r="F44" s="48">
        <v>250</v>
      </c>
      <c r="G44" s="61"/>
      <c r="H44" s="48"/>
      <c r="I44" s="48"/>
      <c r="J44" s="48"/>
      <c r="K44" s="48"/>
      <c r="L44" s="48">
        <v>250</v>
      </c>
      <c r="M44" s="48"/>
      <c r="N44" s="48"/>
      <c r="O44" s="48">
        <f t="shared" si="4"/>
        <v>250</v>
      </c>
      <c r="P44" s="47" t="s">
        <v>28</v>
      </c>
      <c r="Q44" s="50"/>
    </row>
    <row r="45" spans="1:20" ht="31.5">
      <c r="A45" s="59">
        <v>20</v>
      </c>
      <c r="B45" s="79" t="s">
        <v>66</v>
      </c>
      <c r="C45" s="47" t="s">
        <v>129</v>
      </c>
      <c r="D45" s="48">
        <v>1200</v>
      </c>
      <c r="E45" s="48"/>
      <c r="F45" s="48">
        <v>1200</v>
      </c>
      <c r="G45" s="61"/>
      <c r="H45" s="48"/>
      <c r="I45" s="48"/>
      <c r="J45" s="48"/>
      <c r="K45" s="48"/>
      <c r="L45" s="48">
        <v>1200</v>
      </c>
      <c r="M45" s="48"/>
      <c r="N45" s="48"/>
      <c r="O45" s="48">
        <f t="shared" si="4"/>
        <v>1200</v>
      </c>
      <c r="P45" s="47" t="s">
        <v>28</v>
      </c>
      <c r="Q45" s="50"/>
    </row>
    <row r="46" spans="1:20" s="82" customFormat="1">
      <c r="A46" s="72"/>
      <c r="B46" s="81" t="s">
        <v>8</v>
      </c>
      <c r="C46" s="77"/>
      <c r="D46" s="75">
        <f>D47</f>
        <v>4800</v>
      </c>
      <c r="E46" s="75">
        <f t="shared" ref="E46:N46" si="21">E47</f>
        <v>0</v>
      </c>
      <c r="F46" s="75">
        <f t="shared" si="21"/>
        <v>4800</v>
      </c>
      <c r="G46" s="78">
        <f t="shared" si="21"/>
        <v>0</v>
      </c>
      <c r="H46" s="75">
        <f t="shared" si="21"/>
        <v>0</v>
      </c>
      <c r="I46" s="75">
        <f t="shared" si="21"/>
        <v>0</v>
      </c>
      <c r="J46" s="75">
        <f t="shared" si="21"/>
        <v>0</v>
      </c>
      <c r="K46" s="75">
        <f t="shared" si="21"/>
        <v>0</v>
      </c>
      <c r="L46" s="75">
        <f t="shared" si="21"/>
        <v>6200</v>
      </c>
      <c r="M46" s="75">
        <f t="shared" si="21"/>
        <v>1400</v>
      </c>
      <c r="N46" s="75">
        <f t="shared" si="21"/>
        <v>0</v>
      </c>
      <c r="O46" s="46">
        <f>L46-M46+N46</f>
        <v>4800</v>
      </c>
      <c r="P46" s="77"/>
      <c r="Q46" s="94"/>
      <c r="T46" s="180"/>
    </row>
    <row r="47" spans="1:20" ht="78.75">
      <c r="A47" s="59">
        <v>21</v>
      </c>
      <c r="B47" s="79" t="s">
        <v>71</v>
      </c>
      <c r="C47" s="47" t="s">
        <v>279</v>
      </c>
      <c r="D47" s="48">
        <v>4800</v>
      </c>
      <c r="E47" s="48"/>
      <c r="F47" s="48">
        <v>4800</v>
      </c>
      <c r="G47" s="61"/>
      <c r="H47" s="48"/>
      <c r="I47" s="48"/>
      <c r="J47" s="48"/>
      <c r="K47" s="48"/>
      <c r="L47" s="48">
        <v>6200</v>
      </c>
      <c r="M47" s="48">
        <v>1400</v>
      </c>
      <c r="N47" s="48"/>
      <c r="O47" s="48">
        <f>L47-M47+N47</f>
        <v>4800</v>
      </c>
      <c r="P47" s="47" t="s">
        <v>78</v>
      </c>
      <c r="Q47" s="50" t="s">
        <v>281</v>
      </c>
    </row>
    <row r="48" spans="1:20">
      <c r="A48" s="41"/>
      <c r="B48" s="80" t="s">
        <v>159</v>
      </c>
      <c r="C48" s="43"/>
      <c r="D48" s="42">
        <f>D49</f>
        <v>300</v>
      </c>
      <c r="E48" s="42">
        <f t="shared" ref="E48:L48" si="22">E49</f>
        <v>0</v>
      </c>
      <c r="F48" s="42">
        <f t="shared" si="22"/>
        <v>300</v>
      </c>
      <c r="G48" s="58">
        <f t="shared" si="22"/>
        <v>0</v>
      </c>
      <c r="H48" s="42">
        <f t="shared" si="22"/>
        <v>0</v>
      </c>
      <c r="I48" s="42">
        <f t="shared" si="22"/>
        <v>0</v>
      </c>
      <c r="J48" s="42">
        <f t="shared" si="22"/>
        <v>0</v>
      </c>
      <c r="K48" s="42">
        <f t="shared" si="22"/>
        <v>0</v>
      </c>
      <c r="L48" s="42">
        <f t="shared" si="22"/>
        <v>300</v>
      </c>
      <c r="M48" s="42"/>
      <c r="N48" s="42"/>
      <c r="O48" s="48">
        <f t="shared" si="4"/>
        <v>300</v>
      </c>
      <c r="P48" s="43"/>
      <c r="Q48" s="93"/>
    </row>
    <row r="49" spans="1:20" ht="31.5">
      <c r="A49" s="59">
        <v>22</v>
      </c>
      <c r="B49" s="79" t="s">
        <v>166</v>
      </c>
      <c r="C49" s="47"/>
      <c r="D49" s="48">
        <v>300</v>
      </c>
      <c r="E49" s="48"/>
      <c r="F49" s="48">
        <v>300</v>
      </c>
      <c r="G49" s="61"/>
      <c r="H49" s="48"/>
      <c r="I49" s="48"/>
      <c r="J49" s="48"/>
      <c r="K49" s="48"/>
      <c r="L49" s="48">
        <v>300</v>
      </c>
      <c r="M49" s="48"/>
      <c r="N49" s="48"/>
      <c r="O49" s="48">
        <f t="shared" si="4"/>
        <v>300</v>
      </c>
      <c r="P49" s="47" t="s">
        <v>152</v>
      </c>
      <c r="Q49" s="50"/>
    </row>
    <row r="50" spans="1:20">
      <c r="A50" s="72"/>
      <c r="B50" s="81" t="s">
        <v>5</v>
      </c>
      <c r="C50" s="72"/>
      <c r="D50" s="75">
        <f t="shared" ref="D50:E50" si="23">SUM(D51:D62)</f>
        <v>72976.113297000004</v>
      </c>
      <c r="E50" s="75">
        <f t="shared" si="23"/>
        <v>27000</v>
      </c>
      <c r="F50" s="75">
        <f>SUM(F51:F62)</f>
        <v>45976.113297000004</v>
      </c>
      <c r="G50" s="75">
        <f t="shared" ref="G50:L50" si="24">SUM(G51:G62)</f>
        <v>0</v>
      </c>
      <c r="H50" s="75">
        <f t="shared" si="24"/>
        <v>772.76300000000003</v>
      </c>
      <c r="I50" s="75">
        <f t="shared" si="24"/>
        <v>0</v>
      </c>
      <c r="J50" s="75">
        <f t="shared" si="24"/>
        <v>772.76300000000003</v>
      </c>
      <c r="K50" s="75">
        <f t="shared" si="24"/>
        <v>0</v>
      </c>
      <c r="L50" s="75">
        <f t="shared" si="24"/>
        <v>46476.113297000004</v>
      </c>
      <c r="M50" s="75">
        <f>SUM(M51:M62)</f>
        <v>9570.0154899999998</v>
      </c>
      <c r="N50" s="75">
        <f t="shared" ref="N50" si="25">SUM(N51:N62)</f>
        <v>4500</v>
      </c>
      <c r="O50" s="75">
        <f t="shared" ref="O50" si="26">SUM(O51:O62)</f>
        <v>41406.097806999998</v>
      </c>
      <c r="P50" s="77"/>
      <c r="Q50" s="94"/>
    </row>
    <row r="51" spans="1:20" ht="31.5">
      <c r="A51" s="59">
        <v>23</v>
      </c>
      <c r="B51" s="83" t="s">
        <v>50</v>
      </c>
      <c r="C51" s="44" t="s">
        <v>53</v>
      </c>
      <c r="D51" s="48">
        <f>E51+F51</f>
        <v>6672.0219139999999</v>
      </c>
      <c r="E51" s="48"/>
      <c r="F51" s="127">
        <v>6672.0219139999999</v>
      </c>
      <c r="G51" s="61"/>
      <c r="H51" s="48"/>
      <c r="I51" s="48"/>
      <c r="J51" s="48"/>
      <c r="K51" s="48"/>
      <c r="L51" s="48">
        <f t="shared" ref="L51:L59" si="27">F51</f>
        <v>6672.0219139999999</v>
      </c>
      <c r="M51" s="48"/>
      <c r="N51" s="48"/>
      <c r="O51" s="48">
        <f t="shared" si="4"/>
        <v>6672.0219139999999</v>
      </c>
      <c r="P51" s="47" t="s">
        <v>28</v>
      </c>
      <c r="Q51" s="50"/>
    </row>
    <row r="52" spans="1:20" s="54" customFormat="1" ht="66" customHeight="1">
      <c r="A52" s="59">
        <v>24</v>
      </c>
      <c r="B52" s="83" t="s">
        <v>51</v>
      </c>
      <c r="C52" s="44" t="s">
        <v>54</v>
      </c>
      <c r="D52" s="48">
        <f t="shared" ref="D52:D66" si="28">E52+F52</f>
        <v>842.77849000000003</v>
      </c>
      <c r="E52" s="48"/>
      <c r="F52" s="48">
        <v>842.77849000000003</v>
      </c>
      <c r="G52" s="44" t="s">
        <v>304</v>
      </c>
      <c r="H52" s="33">
        <v>772.76300000000003</v>
      </c>
      <c r="I52" s="48"/>
      <c r="J52" s="33">
        <v>772.76300000000003</v>
      </c>
      <c r="K52" s="48"/>
      <c r="L52" s="48">
        <f t="shared" si="27"/>
        <v>842.77849000000003</v>
      </c>
      <c r="M52" s="48">
        <f>L52-J52</f>
        <v>70.01549</v>
      </c>
      <c r="N52" s="48"/>
      <c r="O52" s="48">
        <f t="shared" si="4"/>
        <v>772.76300000000003</v>
      </c>
      <c r="P52" s="47" t="s">
        <v>28</v>
      </c>
      <c r="Q52" s="51" t="s">
        <v>288</v>
      </c>
      <c r="T52" s="179"/>
    </row>
    <row r="53" spans="1:20" ht="57.75" customHeight="1">
      <c r="A53" s="59">
        <v>25</v>
      </c>
      <c r="B53" s="79" t="s">
        <v>43</v>
      </c>
      <c r="C53" s="44" t="s">
        <v>55</v>
      </c>
      <c r="D53" s="48">
        <f t="shared" si="28"/>
        <v>6778.5278930000004</v>
      </c>
      <c r="E53" s="48">
        <v>5000</v>
      </c>
      <c r="F53" s="48">
        <v>1778.5278930000004</v>
      </c>
      <c r="G53" s="61"/>
      <c r="H53" s="48"/>
      <c r="I53" s="48"/>
      <c r="J53" s="48"/>
      <c r="K53" s="48"/>
      <c r="L53" s="48">
        <f t="shared" si="27"/>
        <v>1778.5278930000004</v>
      </c>
      <c r="M53" s="48"/>
      <c r="N53" s="48"/>
      <c r="O53" s="48">
        <f t="shared" si="4"/>
        <v>1778.5278930000004</v>
      </c>
      <c r="P53" s="47" t="s">
        <v>28</v>
      </c>
      <c r="Q53" s="51" t="s">
        <v>164</v>
      </c>
    </row>
    <row r="54" spans="1:20" ht="31.5">
      <c r="A54" s="59">
        <v>26</v>
      </c>
      <c r="B54" s="79" t="s">
        <v>52</v>
      </c>
      <c r="C54" s="44" t="s">
        <v>44</v>
      </c>
      <c r="D54" s="48">
        <f t="shared" si="28"/>
        <v>6980.7849999999999</v>
      </c>
      <c r="E54" s="48">
        <v>4000</v>
      </c>
      <c r="F54" s="48">
        <v>2980.7849999999999</v>
      </c>
      <c r="G54" s="61"/>
      <c r="H54" s="48"/>
      <c r="I54" s="48"/>
      <c r="J54" s="48"/>
      <c r="K54" s="48"/>
      <c r="L54" s="48">
        <f t="shared" si="27"/>
        <v>2980.7849999999999</v>
      </c>
      <c r="M54" s="48"/>
      <c r="N54" s="48"/>
      <c r="O54" s="48">
        <f t="shared" si="4"/>
        <v>2980.7849999999999</v>
      </c>
      <c r="P54" s="47" t="s">
        <v>28</v>
      </c>
      <c r="Q54" s="50"/>
    </row>
    <row r="55" spans="1:20" ht="47.25">
      <c r="A55" s="59">
        <v>27</v>
      </c>
      <c r="B55" s="79" t="s">
        <v>23</v>
      </c>
      <c r="C55" s="44" t="s">
        <v>56</v>
      </c>
      <c r="D55" s="48">
        <f t="shared" si="28"/>
        <v>14502</v>
      </c>
      <c r="E55" s="48">
        <v>13000</v>
      </c>
      <c r="F55" s="48">
        <v>1502</v>
      </c>
      <c r="G55" s="61"/>
      <c r="H55" s="48"/>
      <c r="I55" s="48"/>
      <c r="J55" s="48"/>
      <c r="K55" s="48"/>
      <c r="L55" s="48">
        <f t="shared" si="27"/>
        <v>1502</v>
      </c>
      <c r="M55" s="48"/>
      <c r="N55" s="48"/>
      <c r="O55" s="48">
        <f t="shared" si="4"/>
        <v>1502</v>
      </c>
      <c r="P55" s="47" t="s">
        <v>28</v>
      </c>
      <c r="Q55" s="51" t="s">
        <v>165</v>
      </c>
    </row>
    <row r="56" spans="1:20" ht="31.5">
      <c r="A56" s="59">
        <v>28</v>
      </c>
      <c r="B56" s="79" t="s">
        <v>154</v>
      </c>
      <c r="C56" s="59" t="s">
        <v>122</v>
      </c>
      <c r="D56" s="48">
        <f t="shared" si="28"/>
        <v>8200</v>
      </c>
      <c r="E56" s="46"/>
      <c r="F56" s="48">
        <v>8200</v>
      </c>
      <c r="G56" s="71"/>
      <c r="H56" s="46"/>
      <c r="I56" s="46"/>
      <c r="J56" s="46"/>
      <c r="K56" s="46"/>
      <c r="L56" s="48">
        <f t="shared" si="27"/>
        <v>8200</v>
      </c>
      <c r="M56" s="48"/>
      <c r="N56" s="48"/>
      <c r="O56" s="48">
        <f t="shared" si="4"/>
        <v>8200</v>
      </c>
      <c r="P56" s="47" t="s">
        <v>28</v>
      </c>
      <c r="Q56" s="92"/>
    </row>
    <row r="57" spans="1:20" ht="31.5">
      <c r="A57" s="59">
        <v>29</v>
      </c>
      <c r="B57" s="83" t="s">
        <v>155</v>
      </c>
      <c r="C57" s="59" t="s">
        <v>123</v>
      </c>
      <c r="D57" s="48">
        <f t="shared" si="28"/>
        <v>6500</v>
      </c>
      <c r="E57" s="46"/>
      <c r="F57" s="48">
        <v>6500</v>
      </c>
      <c r="G57" s="71"/>
      <c r="H57" s="46"/>
      <c r="I57" s="46"/>
      <c r="J57" s="46"/>
      <c r="K57" s="46"/>
      <c r="L57" s="48">
        <f t="shared" si="27"/>
        <v>6500</v>
      </c>
      <c r="M57" s="48"/>
      <c r="N57" s="48"/>
      <c r="O57" s="48">
        <f t="shared" si="4"/>
        <v>6500</v>
      </c>
      <c r="P57" s="47" t="s">
        <v>28</v>
      </c>
      <c r="Q57" s="92"/>
    </row>
    <row r="58" spans="1:20" ht="50.25" customHeight="1">
      <c r="A58" s="59">
        <v>30</v>
      </c>
      <c r="B58" s="83" t="s">
        <v>156</v>
      </c>
      <c r="C58" s="59" t="s">
        <v>124</v>
      </c>
      <c r="D58" s="48">
        <f t="shared" si="28"/>
        <v>4500</v>
      </c>
      <c r="E58" s="84"/>
      <c r="F58" s="39">
        <v>4500</v>
      </c>
      <c r="G58" s="85"/>
      <c r="H58" s="84"/>
      <c r="I58" s="84"/>
      <c r="J58" s="84"/>
      <c r="K58" s="84"/>
      <c r="L58" s="48">
        <f t="shared" si="27"/>
        <v>4500</v>
      </c>
      <c r="M58" s="48">
        <v>4500</v>
      </c>
      <c r="N58" s="48"/>
      <c r="O58" s="48">
        <f t="shared" si="4"/>
        <v>0</v>
      </c>
      <c r="P58" s="47" t="s">
        <v>28</v>
      </c>
      <c r="Q58" s="93" t="s">
        <v>284</v>
      </c>
    </row>
    <row r="59" spans="1:20" ht="42.75" customHeight="1">
      <c r="A59" s="59">
        <v>31</v>
      </c>
      <c r="B59" s="79" t="s">
        <v>157</v>
      </c>
      <c r="C59" s="59" t="s">
        <v>125</v>
      </c>
      <c r="D59" s="48">
        <f t="shared" si="28"/>
        <v>4000</v>
      </c>
      <c r="E59" s="39"/>
      <c r="F59" s="39">
        <v>4000</v>
      </c>
      <c r="G59" s="86"/>
      <c r="H59" s="39"/>
      <c r="I59" s="39"/>
      <c r="J59" s="39"/>
      <c r="K59" s="39"/>
      <c r="L59" s="48">
        <f t="shared" si="27"/>
        <v>4000</v>
      </c>
      <c r="M59" s="48"/>
      <c r="N59" s="48"/>
      <c r="O59" s="48">
        <f t="shared" si="4"/>
        <v>4000</v>
      </c>
      <c r="P59" s="34" t="s">
        <v>28</v>
      </c>
      <c r="Q59" s="51"/>
    </row>
    <row r="60" spans="1:20" ht="84">
      <c r="A60" s="59">
        <v>32</v>
      </c>
      <c r="B60" s="79" t="s">
        <v>276</v>
      </c>
      <c r="C60" s="59" t="s">
        <v>277</v>
      </c>
      <c r="D60" s="48">
        <f t="shared" si="28"/>
        <v>8000</v>
      </c>
      <c r="E60" s="39">
        <v>5000</v>
      </c>
      <c r="F60" s="39">
        <v>3000</v>
      </c>
      <c r="G60" s="86"/>
      <c r="H60" s="39"/>
      <c r="I60" s="39"/>
      <c r="J60" s="39"/>
      <c r="K60" s="39"/>
      <c r="L60" s="48">
        <v>8000</v>
      </c>
      <c r="M60" s="48">
        <v>5000</v>
      </c>
      <c r="N60" s="48"/>
      <c r="O60" s="48">
        <f>L60-M60+N60</f>
        <v>3000</v>
      </c>
      <c r="P60" s="34" t="s">
        <v>28</v>
      </c>
      <c r="Q60" s="51" t="s">
        <v>282</v>
      </c>
    </row>
    <row r="61" spans="1:20" ht="64.5" customHeight="1">
      <c r="A61" s="59">
        <v>33</v>
      </c>
      <c r="B61" s="60" t="s">
        <v>167</v>
      </c>
      <c r="C61" s="59" t="s">
        <v>168</v>
      </c>
      <c r="D61" s="48">
        <f t="shared" si="28"/>
        <v>1500</v>
      </c>
      <c r="E61" s="39"/>
      <c r="F61" s="39">
        <v>1500</v>
      </c>
      <c r="G61" s="86"/>
      <c r="H61" s="39"/>
      <c r="I61" s="39"/>
      <c r="J61" s="39"/>
      <c r="K61" s="39"/>
      <c r="L61" s="48">
        <v>1500</v>
      </c>
      <c r="M61" s="48"/>
      <c r="N61" s="48"/>
      <c r="O61" s="48">
        <f t="shared" ref="O61:O106" si="29">L61-M61+N61</f>
        <v>1500</v>
      </c>
      <c r="P61" s="34" t="s">
        <v>28</v>
      </c>
      <c r="Q61" s="51"/>
    </row>
    <row r="62" spans="1:20" ht="80.25" customHeight="1">
      <c r="A62" s="59">
        <v>34</v>
      </c>
      <c r="B62" s="60" t="s">
        <v>271</v>
      </c>
      <c r="C62" s="59" t="s">
        <v>340</v>
      </c>
      <c r="D62" s="48">
        <f t="shared" si="28"/>
        <v>4500</v>
      </c>
      <c r="E62" s="39"/>
      <c r="F62" s="39">
        <v>4500</v>
      </c>
      <c r="G62" s="86"/>
      <c r="H62" s="39"/>
      <c r="I62" s="39"/>
      <c r="J62" s="39"/>
      <c r="K62" s="39"/>
      <c r="L62" s="48"/>
      <c r="M62" s="48"/>
      <c r="N62" s="48">
        <v>4500</v>
      </c>
      <c r="O62" s="48">
        <f t="shared" si="29"/>
        <v>4500</v>
      </c>
      <c r="P62" s="34" t="s">
        <v>28</v>
      </c>
      <c r="Q62" s="51" t="s">
        <v>283</v>
      </c>
    </row>
    <row r="63" spans="1:20">
      <c r="A63" s="77"/>
      <c r="B63" s="81" t="s">
        <v>57</v>
      </c>
      <c r="C63" s="77"/>
      <c r="D63" s="75">
        <f>D64</f>
        <v>782.93489299999999</v>
      </c>
      <c r="E63" s="75">
        <f t="shared" ref="E63:O63" si="30">E64</f>
        <v>0</v>
      </c>
      <c r="F63" s="75">
        <f t="shared" si="30"/>
        <v>782.93489299999999</v>
      </c>
      <c r="G63" s="78">
        <f t="shared" si="30"/>
        <v>0</v>
      </c>
      <c r="H63" s="75">
        <f t="shared" si="30"/>
        <v>0</v>
      </c>
      <c r="I63" s="75">
        <f t="shared" si="30"/>
        <v>0</v>
      </c>
      <c r="J63" s="75">
        <f t="shared" si="30"/>
        <v>0</v>
      </c>
      <c r="K63" s="75">
        <f t="shared" si="30"/>
        <v>0</v>
      </c>
      <c r="L63" s="75">
        <f t="shared" si="30"/>
        <v>780</v>
      </c>
      <c r="M63" s="75">
        <f t="shared" si="30"/>
        <v>0</v>
      </c>
      <c r="N63" s="75">
        <f t="shared" si="30"/>
        <v>0</v>
      </c>
      <c r="O63" s="75">
        <f t="shared" si="30"/>
        <v>780</v>
      </c>
      <c r="P63" s="76"/>
      <c r="Q63" s="95"/>
    </row>
    <row r="64" spans="1:20" ht="31.5">
      <c r="A64" s="47">
        <v>35</v>
      </c>
      <c r="B64" s="83" t="s">
        <v>153</v>
      </c>
      <c r="C64" s="61" t="s">
        <v>158</v>
      </c>
      <c r="D64" s="48">
        <f t="shared" si="28"/>
        <v>782.93489299999999</v>
      </c>
      <c r="E64" s="39"/>
      <c r="F64" s="39">
        <v>782.93489299999999</v>
      </c>
      <c r="G64" s="86"/>
      <c r="H64" s="39"/>
      <c r="I64" s="39"/>
      <c r="J64" s="39"/>
      <c r="K64" s="39"/>
      <c r="L64" s="39">
        <v>780</v>
      </c>
      <c r="M64" s="39"/>
      <c r="N64" s="39"/>
      <c r="O64" s="48">
        <f t="shared" si="29"/>
        <v>780</v>
      </c>
      <c r="P64" s="34" t="s">
        <v>28</v>
      </c>
      <c r="Q64" s="51"/>
    </row>
    <row r="65" spans="1:20">
      <c r="A65" s="77"/>
      <c r="B65" s="81" t="s">
        <v>70</v>
      </c>
      <c r="C65" s="77"/>
      <c r="D65" s="75">
        <f>D66</f>
        <v>7000</v>
      </c>
      <c r="E65" s="75">
        <f t="shared" ref="E65:O65" si="31">E66</f>
        <v>0</v>
      </c>
      <c r="F65" s="75">
        <f t="shared" si="31"/>
        <v>7000</v>
      </c>
      <c r="G65" s="78">
        <f t="shared" si="31"/>
        <v>0</v>
      </c>
      <c r="H65" s="75">
        <f t="shared" si="31"/>
        <v>0</v>
      </c>
      <c r="I65" s="75">
        <f t="shared" si="31"/>
        <v>0</v>
      </c>
      <c r="J65" s="75">
        <f t="shared" si="31"/>
        <v>0</v>
      </c>
      <c r="K65" s="75">
        <f t="shared" si="31"/>
        <v>0</v>
      </c>
      <c r="L65" s="75">
        <f t="shared" si="31"/>
        <v>7000</v>
      </c>
      <c r="M65" s="75">
        <f t="shared" si="31"/>
        <v>0</v>
      </c>
      <c r="N65" s="75">
        <f t="shared" si="31"/>
        <v>0</v>
      </c>
      <c r="O65" s="75">
        <f t="shared" si="31"/>
        <v>7000</v>
      </c>
      <c r="P65" s="76"/>
      <c r="Q65" s="95"/>
    </row>
    <row r="66" spans="1:20" ht="47.25">
      <c r="A66" s="47">
        <v>36</v>
      </c>
      <c r="B66" s="87" t="s">
        <v>117</v>
      </c>
      <c r="C66" s="59" t="s">
        <v>130</v>
      </c>
      <c r="D66" s="48">
        <f t="shared" si="28"/>
        <v>7000</v>
      </c>
      <c r="E66" s="39"/>
      <c r="F66" s="39">
        <v>7000</v>
      </c>
      <c r="G66" s="86"/>
      <c r="H66" s="39"/>
      <c r="I66" s="39"/>
      <c r="J66" s="39"/>
      <c r="K66" s="39"/>
      <c r="L66" s="39">
        <f>F66</f>
        <v>7000</v>
      </c>
      <c r="M66" s="39"/>
      <c r="N66" s="39"/>
      <c r="O66" s="48">
        <f t="shared" si="29"/>
        <v>7000</v>
      </c>
      <c r="P66" s="34" t="s">
        <v>28</v>
      </c>
      <c r="Q66" s="51"/>
    </row>
    <row r="67" spans="1:20" s="107" customFormat="1" ht="31.5">
      <c r="A67" s="128" t="s">
        <v>14</v>
      </c>
      <c r="B67" s="129" t="s">
        <v>18</v>
      </c>
      <c r="C67" s="102"/>
      <c r="D67" s="103">
        <f>D69+D80+D83</f>
        <v>58236.537649999998</v>
      </c>
      <c r="E67" s="103">
        <f t="shared" ref="E67:K67" si="32">E69+E80+E83</f>
        <v>0</v>
      </c>
      <c r="F67" s="103">
        <f t="shared" si="32"/>
        <v>57591.537649999998</v>
      </c>
      <c r="G67" s="104">
        <f t="shared" si="32"/>
        <v>0</v>
      </c>
      <c r="H67" s="103">
        <f t="shared" si="32"/>
        <v>9005.9505639999988</v>
      </c>
      <c r="I67" s="103">
        <f t="shared" si="32"/>
        <v>645</v>
      </c>
      <c r="J67" s="103">
        <f t="shared" si="32"/>
        <v>8360.9505639999988</v>
      </c>
      <c r="K67" s="103">
        <f t="shared" si="32"/>
        <v>2880</v>
      </c>
      <c r="L67" s="103">
        <f>L69+L80+L83</f>
        <v>45000.144525000003</v>
      </c>
      <c r="M67" s="103">
        <f>M69+M80+M83+M68</f>
        <v>979.06300199999998</v>
      </c>
      <c r="N67" s="103">
        <f>N69+N80+N83+N68</f>
        <v>41022.063002000003</v>
      </c>
      <c r="O67" s="103">
        <f>O69+O80+O83+O68</f>
        <v>85043.144525000011</v>
      </c>
      <c r="P67" s="105"/>
      <c r="Q67" s="106"/>
      <c r="T67" s="181"/>
    </row>
    <row r="68" spans="1:20">
      <c r="A68" s="130" t="s">
        <v>10</v>
      </c>
      <c r="B68" s="55" t="s">
        <v>278</v>
      </c>
      <c r="C68" s="37"/>
      <c r="D68" s="46"/>
      <c r="E68" s="46"/>
      <c r="F68" s="46"/>
      <c r="G68" s="71"/>
      <c r="H68" s="46"/>
      <c r="I68" s="46"/>
      <c r="J68" s="46"/>
      <c r="K68" s="46"/>
      <c r="L68" s="46"/>
      <c r="M68" s="46"/>
      <c r="N68" s="46">
        <f>40043-(N69+N80+N83)+M67</f>
        <v>35014.063002000003</v>
      </c>
      <c r="O68" s="46">
        <f>L68-M68+N68</f>
        <v>35014.063002000003</v>
      </c>
      <c r="P68" s="40"/>
      <c r="Q68" s="91"/>
    </row>
    <row r="69" spans="1:20">
      <c r="A69" s="40" t="s">
        <v>11</v>
      </c>
      <c r="B69" s="55" t="s">
        <v>162</v>
      </c>
      <c r="C69" s="37"/>
      <c r="D69" s="46">
        <f>D70</f>
        <v>5267.5315380000002</v>
      </c>
      <c r="E69" s="46">
        <f t="shared" ref="E69:O69" si="33">E70</f>
        <v>0</v>
      </c>
      <c r="F69" s="46">
        <f t="shared" si="33"/>
        <v>5267.5315380000002</v>
      </c>
      <c r="G69" s="71">
        <f t="shared" si="33"/>
        <v>0</v>
      </c>
      <c r="H69" s="46">
        <f t="shared" si="33"/>
        <v>4334.6171899999999</v>
      </c>
      <c r="I69" s="46">
        <f t="shared" si="33"/>
        <v>0</v>
      </c>
      <c r="J69" s="46">
        <f t="shared" si="33"/>
        <v>4334.6171899999999</v>
      </c>
      <c r="K69" s="46">
        <f t="shared" si="33"/>
        <v>2880</v>
      </c>
      <c r="L69" s="46">
        <f t="shared" si="33"/>
        <v>1228.748149</v>
      </c>
      <c r="M69" s="46">
        <f t="shared" si="33"/>
        <v>0</v>
      </c>
      <c r="N69" s="46">
        <f t="shared" si="33"/>
        <v>0</v>
      </c>
      <c r="O69" s="46">
        <f t="shared" si="33"/>
        <v>1228.748149</v>
      </c>
      <c r="P69" s="40"/>
      <c r="Q69" s="91"/>
    </row>
    <row r="70" spans="1:20">
      <c r="A70" s="76"/>
      <c r="B70" s="88" t="s">
        <v>138</v>
      </c>
      <c r="C70" s="77"/>
      <c r="D70" s="75">
        <f>D71+D76</f>
        <v>5267.5315380000002</v>
      </c>
      <c r="E70" s="75">
        <f t="shared" ref="E70:O70" si="34">E71+E76</f>
        <v>0</v>
      </c>
      <c r="F70" s="75">
        <f t="shared" si="34"/>
        <v>5267.5315380000002</v>
      </c>
      <c r="G70" s="78">
        <f t="shared" si="34"/>
        <v>0</v>
      </c>
      <c r="H70" s="75">
        <f t="shared" si="34"/>
        <v>4334.6171899999999</v>
      </c>
      <c r="I70" s="75">
        <f t="shared" si="34"/>
        <v>0</v>
      </c>
      <c r="J70" s="75">
        <f t="shared" si="34"/>
        <v>4334.6171899999999</v>
      </c>
      <c r="K70" s="75">
        <f t="shared" si="34"/>
        <v>2880</v>
      </c>
      <c r="L70" s="75">
        <f t="shared" si="34"/>
        <v>1228.748149</v>
      </c>
      <c r="M70" s="75">
        <f t="shared" si="34"/>
        <v>0</v>
      </c>
      <c r="N70" s="75">
        <f t="shared" si="34"/>
        <v>0</v>
      </c>
      <c r="O70" s="75">
        <f t="shared" si="34"/>
        <v>1228.748149</v>
      </c>
      <c r="P70" s="76"/>
      <c r="Q70" s="95"/>
    </row>
    <row r="71" spans="1:20">
      <c r="A71" s="43"/>
      <c r="B71" s="80" t="s">
        <v>6</v>
      </c>
      <c r="C71" s="43"/>
      <c r="D71" s="42">
        <f>D72+D73+D74+D75</f>
        <v>2928.8430720000001</v>
      </c>
      <c r="E71" s="42">
        <f t="shared" ref="E71:N71" si="35">E72+E73+E74+E75</f>
        <v>0</v>
      </c>
      <c r="F71" s="42">
        <f t="shared" si="35"/>
        <v>2928.8430720000001</v>
      </c>
      <c r="G71" s="58"/>
      <c r="H71" s="42">
        <f t="shared" si="35"/>
        <v>2731.3492179999998</v>
      </c>
      <c r="I71" s="42">
        <f t="shared" si="35"/>
        <v>0</v>
      </c>
      <c r="J71" s="42">
        <f t="shared" si="35"/>
        <v>2731.3492179999998</v>
      </c>
      <c r="K71" s="42">
        <f t="shared" si="35"/>
        <v>1750</v>
      </c>
      <c r="L71" s="42">
        <f t="shared" si="35"/>
        <v>814.64810000000011</v>
      </c>
      <c r="M71" s="42">
        <f t="shared" si="35"/>
        <v>0</v>
      </c>
      <c r="N71" s="42">
        <f t="shared" si="35"/>
        <v>0</v>
      </c>
      <c r="O71" s="42">
        <f>O72+O73+O74+O75</f>
        <v>814.64810000000011</v>
      </c>
      <c r="P71" s="67"/>
      <c r="Q71" s="96"/>
    </row>
    <row r="72" spans="1:20" ht="47.25">
      <c r="A72" s="47">
        <v>1</v>
      </c>
      <c r="B72" s="79" t="s">
        <v>72</v>
      </c>
      <c r="C72" s="34" t="s">
        <v>80</v>
      </c>
      <c r="D72" s="48">
        <f>E72+F72</f>
        <v>1572.547478</v>
      </c>
      <c r="E72" s="39"/>
      <c r="F72" s="69">
        <v>1572.547478</v>
      </c>
      <c r="G72" s="61" t="s">
        <v>133</v>
      </c>
      <c r="H72" s="39">
        <f>I72+J72</f>
        <v>1541.567</v>
      </c>
      <c r="I72" s="39"/>
      <c r="J72" s="39">
        <v>1541.567</v>
      </c>
      <c r="K72" s="39">
        <v>1050</v>
      </c>
      <c r="L72" s="39">
        <v>365.78300000000002</v>
      </c>
      <c r="M72" s="39"/>
      <c r="N72" s="39"/>
      <c r="O72" s="48">
        <f>L72-M72+N72</f>
        <v>365.78300000000002</v>
      </c>
      <c r="P72" s="34" t="s">
        <v>28</v>
      </c>
      <c r="Q72" s="97"/>
      <c r="R72" s="27">
        <f>35014-6008</f>
        <v>29006</v>
      </c>
    </row>
    <row r="73" spans="1:20" ht="47.25">
      <c r="A73" s="47">
        <v>2</v>
      </c>
      <c r="B73" s="79" t="s">
        <v>74</v>
      </c>
      <c r="C73" s="89" t="s">
        <v>121</v>
      </c>
      <c r="D73" s="48">
        <f t="shared" ref="D73:D100" si="36">E73+F73</f>
        <v>495.70934099999999</v>
      </c>
      <c r="E73" s="39"/>
      <c r="F73" s="69">
        <v>495.70934099999999</v>
      </c>
      <c r="G73" s="61" t="s">
        <v>88</v>
      </c>
      <c r="H73" s="39">
        <f t="shared" ref="H73:H79" si="37">I73+J73</f>
        <v>411.45409999999998</v>
      </c>
      <c r="I73" s="39"/>
      <c r="J73" s="39">
        <v>411.45409999999998</v>
      </c>
      <c r="K73" s="39">
        <v>250</v>
      </c>
      <c r="L73" s="39">
        <v>161.45409999999998</v>
      </c>
      <c r="M73" s="39"/>
      <c r="N73" s="39"/>
      <c r="O73" s="48">
        <f t="shared" si="29"/>
        <v>161.45409999999998</v>
      </c>
      <c r="P73" s="34" t="s">
        <v>28</v>
      </c>
      <c r="Q73" s="97"/>
    </row>
    <row r="74" spans="1:20" ht="47.25">
      <c r="A74" s="47">
        <v>3</v>
      </c>
      <c r="B74" s="79" t="s">
        <v>75</v>
      </c>
      <c r="C74" s="89" t="s">
        <v>81</v>
      </c>
      <c r="D74" s="48">
        <f t="shared" si="36"/>
        <v>594.05820900000003</v>
      </c>
      <c r="E74" s="39"/>
      <c r="F74" s="69">
        <v>594.05820900000003</v>
      </c>
      <c r="G74" s="61" t="s">
        <v>134</v>
      </c>
      <c r="H74" s="39">
        <f t="shared" si="37"/>
        <v>543.70759999999996</v>
      </c>
      <c r="I74" s="39"/>
      <c r="J74" s="39">
        <v>543.70759999999996</v>
      </c>
      <c r="K74" s="39">
        <v>300</v>
      </c>
      <c r="L74" s="39">
        <v>205.84100000000001</v>
      </c>
      <c r="M74" s="39"/>
      <c r="N74" s="39"/>
      <c r="O74" s="48">
        <f t="shared" si="29"/>
        <v>205.84100000000001</v>
      </c>
      <c r="P74" s="34" t="s">
        <v>28</v>
      </c>
      <c r="Q74" s="97"/>
    </row>
    <row r="75" spans="1:20" ht="47.25">
      <c r="A75" s="47">
        <v>4</v>
      </c>
      <c r="B75" s="79" t="s">
        <v>77</v>
      </c>
      <c r="C75" s="89" t="s">
        <v>82</v>
      </c>
      <c r="D75" s="48">
        <f t="shared" si="36"/>
        <v>266.52804400000002</v>
      </c>
      <c r="E75" s="39"/>
      <c r="F75" s="69">
        <v>266.52804400000002</v>
      </c>
      <c r="G75" s="61" t="s">
        <v>89</v>
      </c>
      <c r="H75" s="39">
        <f t="shared" si="37"/>
        <v>234.620518</v>
      </c>
      <c r="I75" s="39"/>
      <c r="J75" s="39">
        <v>234.620518</v>
      </c>
      <c r="K75" s="39">
        <v>150</v>
      </c>
      <c r="L75" s="39">
        <v>81.569999999999993</v>
      </c>
      <c r="M75" s="39"/>
      <c r="N75" s="39"/>
      <c r="O75" s="48">
        <f t="shared" si="29"/>
        <v>81.569999999999993</v>
      </c>
      <c r="P75" s="34" t="s">
        <v>28</v>
      </c>
      <c r="Q75" s="97"/>
    </row>
    <row r="76" spans="1:20">
      <c r="A76" s="43"/>
      <c r="B76" s="80" t="s">
        <v>59</v>
      </c>
      <c r="C76" s="43"/>
      <c r="D76" s="42">
        <f>D77+D78+D79</f>
        <v>2338.6884660000001</v>
      </c>
      <c r="E76" s="42">
        <f t="shared" ref="E76:O76" si="38">E77+E78+E79</f>
        <v>0</v>
      </c>
      <c r="F76" s="42">
        <f t="shared" si="38"/>
        <v>2338.6884660000001</v>
      </c>
      <c r="G76" s="58"/>
      <c r="H76" s="42">
        <f t="shared" si="38"/>
        <v>1603.2679720000001</v>
      </c>
      <c r="I76" s="42">
        <f t="shared" si="38"/>
        <v>0</v>
      </c>
      <c r="J76" s="42">
        <f t="shared" si="38"/>
        <v>1603.2679720000001</v>
      </c>
      <c r="K76" s="42">
        <f t="shared" si="38"/>
        <v>1130</v>
      </c>
      <c r="L76" s="42">
        <f t="shared" si="38"/>
        <v>414.10004900000001</v>
      </c>
      <c r="M76" s="42">
        <f t="shared" si="38"/>
        <v>0</v>
      </c>
      <c r="N76" s="42">
        <f t="shared" si="38"/>
        <v>0</v>
      </c>
      <c r="O76" s="42">
        <f t="shared" si="38"/>
        <v>414.10004900000001</v>
      </c>
      <c r="P76" s="67"/>
      <c r="Q76" s="98"/>
    </row>
    <row r="77" spans="1:20" ht="47.25">
      <c r="A77" s="47">
        <v>5</v>
      </c>
      <c r="B77" s="79" t="s">
        <v>73</v>
      </c>
      <c r="C77" s="89" t="s">
        <v>83</v>
      </c>
      <c r="D77" s="48">
        <f t="shared" si="36"/>
        <v>896.17681600000003</v>
      </c>
      <c r="E77" s="39"/>
      <c r="F77" s="69">
        <v>896.17681600000003</v>
      </c>
      <c r="G77" s="61" t="s">
        <v>90</v>
      </c>
      <c r="H77" s="39">
        <f t="shared" si="37"/>
        <v>851.49192300000004</v>
      </c>
      <c r="I77" s="39"/>
      <c r="J77" s="39">
        <v>851.49192300000004</v>
      </c>
      <c r="K77" s="39">
        <v>550</v>
      </c>
      <c r="L77" s="39">
        <v>242.32400000000001</v>
      </c>
      <c r="M77" s="39"/>
      <c r="N77" s="39"/>
      <c r="O77" s="48">
        <f t="shared" si="29"/>
        <v>242.32400000000001</v>
      </c>
      <c r="P77" s="34" t="s">
        <v>28</v>
      </c>
      <c r="Q77" s="97"/>
    </row>
    <row r="78" spans="1:20" ht="47.25">
      <c r="A78" s="47">
        <v>6</v>
      </c>
      <c r="B78" s="79" t="s">
        <v>84</v>
      </c>
      <c r="C78" s="89" t="s">
        <v>85</v>
      </c>
      <c r="D78" s="48">
        <f t="shared" si="36"/>
        <v>662.45472199999995</v>
      </c>
      <c r="E78" s="39"/>
      <c r="F78" s="69">
        <v>662.45472199999995</v>
      </c>
      <c r="G78" s="61" t="s">
        <v>92</v>
      </c>
      <c r="H78" s="39">
        <f t="shared" si="37"/>
        <v>588.08122400000002</v>
      </c>
      <c r="I78" s="39"/>
      <c r="J78" s="39">
        <v>588.08122400000002</v>
      </c>
      <c r="K78" s="39">
        <v>470</v>
      </c>
      <c r="L78" s="39">
        <v>118.08122400000002</v>
      </c>
      <c r="M78" s="39"/>
      <c r="N78" s="39"/>
      <c r="O78" s="48">
        <f t="shared" si="29"/>
        <v>118.08122400000002</v>
      </c>
      <c r="P78" s="34" t="s">
        <v>28</v>
      </c>
      <c r="Q78" s="51"/>
    </row>
    <row r="79" spans="1:20" ht="47.25">
      <c r="A79" s="47">
        <v>7</v>
      </c>
      <c r="B79" s="79" t="s">
        <v>76</v>
      </c>
      <c r="C79" s="89" t="s">
        <v>86</v>
      </c>
      <c r="D79" s="48">
        <f t="shared" si="36"/>
        <v>780.05692799999997</v>
      </c>
      <c r="E79" s="39"/>
      <c r="F79" s="69">
        <v>780.05692799999997</v>
      </c>
      <c r="G79" s="61" t="s">
        <v>93</v>
      </c>
      <c r="H79" s="39">
        <f t="shared" si="37"/>
        <v>163.69482500000001</v>
      </c>
      <c r="I79" s="39"/>
      <c r="J79" s="39">
        <v>163.69482500000001</v>
      </c>
      <c r="K79" s="39">
        <v>110</v>
      </c>
      <c r="L79" s="39">
        <v>53.694825000000009</v>
      </c>
      <c r="M79" s="39"/>
      <c r="N79" s="39"/>
      <c r="O79" s="48">
        <f t="shared" si="29"/>
        <v>53.694825000000009</v>
      </c>
      <c r="P79" s="34" t="s">
        <v>28</v>
      </c>
      <c r="Q79" s="51"/>
    </row>
    <row r="80" spans="1:20">
      <c r="A80" s="40" t="s">
        <v>12</v>
      </c>
      <c r="B80" s="55" t="s">
        <v>48</v>
      </c>
      <c r="C80" s="37"/>
      <c r="D80" s="46">
        <f>D82</f>
        <v>2193.9889549999998</v>
      </c>
      <c r="E80" s="46">
        <f t="shared" ref="E80:O80" si="39">E82</f>
        <v>0</v>
      </c>
      <c r="F80" s="46">
        <f t="shared" si="39"/>
        <v>2193.9889549999998</v>
      </c>
      <c r="G80" s="71">
        <f t="shared" si="39"/>
        <v>0</v>
      </c>
      <c r="H80" s="46">
        <f t="shared" si="39"/>
        <v>0</v>
      </c>
      <c r="I80" s="46">
        <f t="shared" si="39"/>
        <v>0</v>
      </c>
      <c r="J80" s="46">
        <f t="shared" si="39"/>
        <v>0</v>
      </c>
      <c r="K80" s="46">
        <f t="shared" si="39"/>
        <v>0</v>
      </c>
      <c r="L80" s="46">
        <f t="shared" si="39"/>
        <v>2000</v>
      </c>
      <c r="M80" s="46">
        <f t="shared" si="39"/>
        <v>0</v>
      </c>
      <c r="N80" s="46">
        <f t="shared" si="39"/>
        <v>0</v>
      </c>
      <c r="O80" s="46">
        <f t="shared" si="39"/>
        <v>2000</v>
      </c>
      <c r="P80" s="40"/>
      <c r="Q80" s="91"/>
    </row>
    <row r="81" spans="1:20">
      <c r="A81" s="76"/>
      <c r="B81" s="88" t="s">
        <v>139</v>
      </c>
      <c r="C81" s="77"/>
      <c r="D81" s="75"/>
      <c r="E81" s="75"/>
      <c r="F81" s="75"/>
      <c r="G81" s="78"/>
      <c r="H81" s="75"/>
      <c r="I81" s="75"/>
      <c r="J81" s="75"/>
      <c r="K81" s="75"/>
      <c r="L81" s="75"/>
      <c r="M81" s="75"/>
      <c r="N81" s="75"/>
      <c r="O81" s="48">
        <f t="shared" si="29"/>
        <v>0</v>
      </c>
      <c r="P81" s="76"/>
      <c r="Q81" s="95"/>
    </row>
    <row r="82" spans="1:20" ht="99.75" customHeight="1">
      <c r="A82" s="47">
        <v>1</v>
      </c>
      <c r="B82" s="79" t="s">
        <v>79</v>
      </c>
      <c r="C82" s="89" t="s">
        <v>87</v>
      </c>
      <c r="D82" s="48">
        <f t="shared" si="36"/>
        <v>2193.9889549999998</v>
      </c>
      <c r="E82" s="39"/>
      <c r="F82" s="69">
        <v>2193.9889549999998</v>
      </c>
      <c r="G82" s="86"/>
      <c r="H82" s="39"/>
      <c r="I82" s="39"/>
      <c r="J82" s="39"/>
      <c r="K82" s="39">
        <v>0</v>
      </c>
      <c r="L82" s="39">
        <v>2000</v>
      </c>
      <c r="M82" s="39"/>
      <c r="N82" s="39"/>
      <c r="O82" s="48">
        <f t="shared" si="29"/>
        <v>2000</v>
      </c>
      <c r="P82" s="34" t="s">
        <v>94</v>
      </c>
      <c r="Q82" s="51"/>
    </row>
    <row r="83" spans="1:20">
      <c r="A83" s="40" t="s">
        <v>13</v>
      </c>
      <c r="B83" s="70" t="s">
        <v>49</v>
      </c>
      <c r="C83" s="37"/>
      <c r="D83" s="46">
        <f>D84+D94+D96+D99+D101+D103</f>
        <v>50775.017156999995</v>
      </c>
      <c r="E83" s="46">
        <f t="shared" ref="E83:O83" si="40">E84+E94+E96+E99+E101+E103</f>
        <v>0</v>
      </c>
      <c r="F83" s="46">
        <f t="shared" si="40"/>
        <v>50130.017156999995</v>
      </c>
      <c r="G83" s="71">
        <f t="shared" si="40"/>
        <v>0</v>
      </c>
      <c r="H83" s="46">
        <f t="shared" si="40"/>
        <v>4671.3333739999998</v>
      </c>
      <c r="I83" s="46">
        <f t="shared" si="40"/>
        <v>645</v>
      </c>
      <c r="J83" s="46">
        <f t="shared" si="40"/>
        <v>4026.3333739999998</v>
      </c>
      <c r="K83" s="46">
        <f t="shared" si="40"/>
        <v>0</v>
      </c>
      <c r="L83" s="46">
        <f t="shared" si="40"/>
        <v>41771.396376000004</v>
      </c>
      <c r="M83" s="46">
        <f>M84+M94+M96+M99+M101+M103</f>
        <v>979.06300199999998</v>
      </c>
      <c r="N83" s="46">
        <f t="shared" si="40"/>
        <v>6008</v>
      </c>
      <c r="O83" s="46">
        <f t="shared" si="40"/>
        <v>46800.333374000002</v>
      </c>
      <c r="P83" s="40"/>
      <c r="Q83" s="91"/>
    </row>
    <row r="84" spans="1:20">
      <c r="A84" s="76"/>
      <c r="B84" s="73" t="s">
        <v>138</v>
      </c>
      <c r="C84" s="77"/>
      <c r="D84" s="75">
        <f>D85+D91</f>
        <v>27815.200348999999</v>
      </c>
      <c r="E84" s="75">
        <f t="shared" ref="E84:O84" si="41">E85+E91</f>
        <v>0</v>
      </c>
      <c r="F84" s="75">
        <f t="shared" si="41"/>
        <v>27815.200348999999</v>
      </c>
      <c r="G84" s="78">
        <f t="shared" si="41"/>
        <v>0</v>
      </c>
      <c r="H84" s="75">
        <f t="shared" si="41"/>
        <v>2862.6185</v>
      </c>
      <c r="I84" s="75">
        <f t="shared" si="41"/>
        <v>0</v>
      </c>
      <c r="J84" s="75">
        <f t="shared" si="41"/>
        <v>2862.6185</v>
      </c>
      <c r="K84" s="75">
        <f t="shared" si="41"/>
        <v>0</v>
      </c>
      <c r="L84" s="75">
        <f t="shared" si="41"/>
        <v>20300</v>
      </c>
      <c r="M84" s="75">
        <f t="shared" si="41"/>
        <v>671.38149999999996</v>
      </c>
      <c r="N84" s="75">
        <f t="shared" si="41"/>
        <v>6008</v>
      </c>
      <c r="O84" s="75">
        <f t="shared" si="41"/>
        <v>25636.6185</v>
      </c>
      <c r="P84" s="76"/>
      <c r="Q84" s="95"/>
    </row>
    <row r="85" spans="1:20">
      <c r="A85" s="67"/>
      <c r="B85" s="57" t="s">
        <v>6</v>
      </c>
      <c r="C85" s="43"/>
      <c r="D85" s="42">
        <f>SUM(D86:D90)</f>
        <v>26526.408629999998</v>
      </c>
      <c r="E85" s="42">
        <f t="shared" ref="E85:O85" si="42">SUM(E86:E90)</f>
        <v>0</v>
      </c>
      <c r="F85" s="42">
        <f t="shared" si="42"/>
        <v>26526.408629999998</v>
      </c>
      <c r="G85" s="58">
        <f t="shared" si="42"/>
        <v>0</v>
      </c>
      <c r="H85" s="42">
        <f t="shared" si="42"/>
        <v>1619.164</v>
      </c>
      <c r="I85" s="42">
        <f t="shared" si="42"/>
        <v>0</v>
      </c>
      <c r="J85" s="42">
        <f t="shared" si="42"/>
        <v>1619.164</v>
      </c>
      <c r="K85" s="42">
        <f t="shared" si="42"/>
        <v>0</v>
      </c>
      <c r="L85" s="42">
        <f t="shared" si="42"/>
        <v>19026</v>
      </c>
      <c r="M85" s="42">
        <f t="shared" si="42"/>
        <v>640.83600000000001</v>
      </c>
      <c r="N85" s="42">
        <f t="shared" si="42"/>
        <v>6008</v>
      </c>
      <c r="O85" s="42">
        <f t="shared" si="42"/>
        <v>24393.164000000001</v>
      </c>
      <c r="P85" s="67"/>
      <c r="Q85" s="96"/>
    </row>
    <row r="86" spans="1:20" s="54" customFormat="1" ht="47.25">
      <c r="A86" s="47">
        <v>1</v>
      </c>
      <c r="B86" s="60" t="s">
        <v>95</v>
      </c>
      <c r="C86" s="47" t="s">
        <v>106</v>
      </c>
      <c r="D86" s="48">
        <f t="shared" si="36"/>
        <v>762.40863000000002</v>
      </c>
      <c r="E86" s="39"/>
      <c r="F86" s="39">
        <v>762.40863000000002</v>
      </c>
      <c r="G86" s="47" t="s">
        <v>305</v>
      </c>
      <c r="H86" s="33">
        <v>636.26760000000002</v>
      </c>
      <c r="I86" s="39"/>
      <c r="J86" s="33">
        <v>636.26760000000002</v>
      </c>
      <c r="K86" s="39"/>
      <c r="L86" s="39">
        <v>760</v>
      </c>
      <c r="M86" s="39">
        <f>L86-J86</f>
        <v>123.73239999999998</v>
      </c>
      <c r="N86" s="39"/>
      <c r="O86" s="48">
        <f t="shared" si="29"/>
        <v>636.26760000000002</v>
      </c>
      <c r="P86" s="34" t="s">
        <v>28</v>
      </c>
      <c r="Q86" s="51" t="s">
        <v>288</v>
      </c>
      <c r="T86" s="179"/>
    </row>
    <row r="87" spans="1:20" ht="31.5">
      <c r="A87" s="47">
        <v>2</v>
      </c>
      <c r="B87" s="60" t="s">
        <v>91</v>
      </c>
      <c r="C87" s="47" t="s">
        <v>137</v>
      </c>
      <c r="D87" s="48">
        <f t="shared" si="36"/>
        <v>3750</v>
      </c>
      <c r="E87" s="39"/>
      <c r="F87" s="39">
        <v>3750</v>
      </c>
      <c r="G87" s="86"/>
      <c r="H87" s="39"/>
      <c r="I87" s="39"/>
      <c r="J87" s="39"/>
      <c r="K87" s="39"/>
      <c r="L87" s="39">
        <v>3600</v>
      </c>
      <c r="M87" s="39"/>
      <c r="N87" s="39"/>
      <c r="O87" s="48">
        <f t="shared" si="29"/>
        <v>3600</v>
      </c>
      <c r="P87" s="34" t="s">
        <v>28</v>
      </c>
      <c r="Q87" s="51"/>
    </row>
    <row r="88" spans="1:20" ht="63">
      <c r="A88" s="47">
        <v>3</v>
      </c>
      <c r="B88" s="60" t="s">
        <v>102</v>
      </c>
      <c r="C88" s="47" t="s">
        <v>111</v>
      </c>
      <c r="D88" s="48">
        <f t="shared" si="36"/>
        <v>17814</v>
      </c>
      <c r="E88" s="39"/>
      <c r="F88" s="39">
        <v>17814</v>
      </c>
      <c r="G88" s="86"/>
      <c r="H88" s="39"/>
      <c r="I88" s="39"/>
      <c r="J88" s="39"/>
      <c r="K88" s="39"/>
      <c r="L88" s="39">
        <v>11866</v>
      </c>
      <c r="M88" s="39"/>
      <c r="N88" s="39">
        <v>5948</v>
      </c>
      <c r="O88" s="48">
        <f t="shared" si="29"/>
        <v>17814</v>
      </c>
      <c r="P88" s="34" t="s">
        <v>115</v>
      </c>
      <c r="Q88" s="51" t="s">
        <v>309</v>
      </c>
    </row>
    <row r="89" spans="1:20" ht="38.25" customHeight="1">
      <c r="A89" s="47">
        <v>4</v>
      </c>
      <c r="B89" s="60" t="s">
        <v>160</v>
      </c>
      <c r="C89" s="47" t="s">
        <v>140</v>
      </c>
      <c r="D89" s="48">
        <f t="shared" si="36"/>
        <v>2700</v>
      </c>
      <c r="E89" s="39"/>
      <c r="F89" s="39">
        <v>2700</v>
      </c>
      <c r="G89" s="86"/>
      <c r="H89" s="39"/>
      <c r="I89" s="39"/>
      <c r="J89" s="39"/>
      <c r="K89" s="39"/>
      <c r="L89" s="39">
        <v>1300</v>
      </c>
      <c r="M89" s="39"/>
      <c r="N89" s="39">
        <v>60</v>
      </c>
      <c r="O89" s="48">
        <f t="shared" si="29"/>
        <v>1360</v>
      </c>
      <c r="P89" s="34" t="s">
        <v>28</v>
      </c>
      <c r="Q89" s="51"/>
    </row>
    <row r="90" spans="1:20" s="54" customFormat="1" ht="76.5" customHeight="1">
      <c r="A90" s="47">
        <v>5</v>
      </c>
      <c r="B90" s="60" t="s">
        <v>141</v>
      </c>
      <c r="C90" s="47" t="s">
        <v>142</v>
      </c>
      <c r="D90" s="48">
        <v>1500</v>
      </c>
      <c r="E90" s="39"/>
      <c r="F90" s="39">
        <v>1500</v>
      </c>
      <c r="G90" s="47" t="s">
        <v>296</v>
      </c>
      <c r="H90" s="39">
        <v>982.89639999999997</v>
      </c>
      <c r="I90" s="39"/>
      <c r="J90" s="39">
        <v>982.89639999999997</v>
      </c>
      <c r="K90" s="39"/>
      <c r="L90" s="39">
        <v>1500</v>
      </c>
      <c r="M90" s="39">
        <f>L90-J90</f>
        <v>517.10360000000003</v>
      </c>
      <c r="N90" s="39"/>
      <c r="O90" s="48">
        <f t="shared" si="29"/>
        <v>982.89639999999997</v>
      </c>
      <c r="P90" s="34" t="s">
        <v>28</v>
      </c>
      <c r="Q90" s="51" t="s">
        <v>288</v>
      </c>
      <c r="T90" s="179"/>
    </row>
    <row r="91" spans="1:20" s="82" customFormat="1">
      <c r="A91" s="77"/>
      <c r="B91" s="73" t="s">
        <v>59</v>
      </c>
      <c r="C91" s="77"/>
      <c r="D91" s="75">
        <f>D92+D93</f>
        <v>1288.7917190000001</v>
      </c>
      <c r="E91" s="75">
        <f t="shared" ref="E91:K91" si="43">E92+E93</f>
        <v>0</v>
      </c>
      <c r="F91" s="75">
        <f t="shared" si="43"/>
        <v>1288.7917190000001</v>
      </c>
      <c r="G91" s="78"/>
      <c r="H91" s="75">
        <f t="shared" si="43"/>
        <v>1243.4545000000001</v>
      </c>
      <c r="I91" s="75">
        <f t="shared" si="43"/>
        <v>0</v>
      </c>
      <c r="J91" s="75">
        <f t="shared" si="43"/>
        <v>1243.4545000000001</v>
      </c>
      <c r="K91" s="75">
        <f t="shared" si="43"/>
        <v>0</v>
      </c>
      <c r="L91" s="75">
        <f>L92+L93</f>
        <v>1274</v>
      </c>
      <c r="M91" s="75">
        <f t="shared" ref="M91:O91" si="44">M92+M93</f>
        <v>30.545499999999947</v>
      </c>
      <c r="N91" s="75">
        <f t="shared" si="44"/>
        <v>0</v>
      </c>
      <c r="O91" s="75">
        <f t="shared" si="44"/>
        <v>1243.4545000000001</v>
      </c>
      <c r="P91" s="76"/>
      <c r="Q91" s="95"/>
      <c r="T91" s="180"/>
    </row>
    <row r="92" spans="1:20" s="54" customFormat="1" ht="54.75" customHeight="1">
      <c r="A92" s="47">
        <v>6</v>
      </c>
      <c r="B92" s="60" t="s">
        <v>96</v>
      </c>
      <c r="C92" s="47" t="s">
        <v>107</v>
      </c>
      <c r="D92" s="48">
        <f t="shared" si="36"/>
        <v>1158.239595</v>
      </c>
      <c r="E92" s="39"/>
      <c r="F92" s="39">
        <v>1158.239595</v>
      </c>
      <c r="G92" s="47" t="s">
        <v>287</v>
      </c>
      <c r="H92" s="125">
        <v>1119.4545000000001</v>
      </c>
      <c r="I92" s="39"/>
      <c r="J92" s="125">
        <v>1119.4545000000001</v>
      </c>
      <c r="K92" s="39"/>
      <c r="L92" s="39">
        <v>1150</v>
      </c>
      <c r="M92" s="39">
        <f>1150-1119.4545</f>
        <v>30.545499999999947</v>
      </c>
      <c r="N92" s="39"/>
      <c r="O92" s="125">
        <f t="shared" si="29"/>
        <v>1119.4545000000001</v>
      </c>
      <c r="P92" s="34" t="s">
        <v>28</v>
      </c>
      <c r="Q92" s="51" t="s">
        <v>288</v>
      </c>
      <c r="T92" s="179"/>
    </row>
    <row r="93" spans="1:20" s="54" customFormat="1" ht="70.5" customHeight="1">
      <c r="A93" s="47">
        <v>7</v>
      </c>
      <c r="B93" s="83" t="s">
        <v>97</v>
      </c>
      <c r="C93" s="47" t="s">
        <v>108</v>
      </c>
      <c r="D93" s="48">
        <f t="shared" si="36"/>
        <v>130.55212399999999</v>
      </c>
      <c r="E93" s="39"/>
      <c r="F93" s="39">
        <v>130.55212399999999</v>
      </c>
      <c r="G93" s="47" t="s">
        <v>306</v>
      </c>
      <c r="H93" s="100">
        <v>124</v>
      </c>
      <c r="I93" s="39"/>
      <c r="J93" s="100">
        <v>124</v>
      </c>
      <c r="K93" s="39"/>
      <c r="L93" s="100">
        <v>124</v>
      </c>
      <c r="M93" s="39">
        <f>L93-J93</f>
        <v>0</v>
      </c>
      <c r="N93" s="39"/>
      <c r="O93" s="48">
        <f t="shared" si="29"/>
        <v>124</v>
      </c>
      <c r="P93" s="34" t="s">
        <v>28</v>
      </c>
      <c r="Q93" s="51"/>
      <c r="T93" s="179"/>
    </row>
    <row r="94" spans="1:20" ht="33" customHeight="1">
      <c r="A94" s="77"/>
      <c r="B94" s="131" t="s">
        <v>151</v>
      </c>
      <c r="C94" s="77"/>
      <c r="D94" s="75">
        <f>D95</f>
        <v>1011.396376</v>
      </c>
      <c r="E94" s="75">
        <f t="shared" ref="E94:O94" si="45">E95</f>
        <v>0</v>
      </c>
      <c r="F94" s="75">
        <f t="shared" si="45"/>
        <v>1011.396376</v>
      </c>
      <c r="G94" s="47"/>
      <c r="H94" s="75">
        <f t="shared" si="45"/>
        <v>924.402874</v>
      </c>
      <c r="I94" s="75">
        <f t="shared" si="45"/>
        <v>0</v>
      </c>
      <c r="J94" s="75">
        <f t="shared" si="45"/>
        <v>924.402874</v>
      </c>
      <c r="K94" s="75">
        <f t="shared" si="45"/>
        <v>0</v>
      </c>
      <c r="L94" s="75">
        <f t="shared" si="45"/>
        <v>1011.396376</v>
      </c>
      <c r="M94" s="75">
        <f t="shared" si="45"/>
        <v>86.993502000000035</v>
      </c>
      <c r="N94" s="75">
        <f t="shared" si="45"/>
        <v>0</v>
      </c>
      <c r="O94" s="75">
        <f t="shared" si="45"/>
        <v>924.402874</v>
      </c>
      <c r="P94" s="76"/>
      <c r="Q94" s="95"/>
    </row>
    <row r="95" spans="1:20" s="54" customFormat="1" ht="47.25">
      <c r="A95" s="47">
        <v>8</v>
      </c>
      <c r="B95" s="79" t="s">
        <v>98</v>
      </c>
      <c r="C95" s="47" t="s">
        <v>109</v>
      </c>
      <c r="D95" s="48">
        <f t="shared" si="36"/>
        <v>1011.396376</v>
      </c>
      <c r="E95" s="39"/>
      <c r="F95" s="39">
        <v>1011.396376</v>
      </c>
      <c r="G95" s="47" t="s">
        <v>307</v>
      </c>
      <c r="H95" s="101">
        <v>924.402874</v>
      </c>
      <c r="I95" s="39"/>
      <c r="J95" s="101">
        <v>924.402874</v>
      </c>
      <c r="K95" s="39"/>
      <c r="L95" s="39">
        <f>F95</f>
        <v>1011.396376</v>
      </c>
      <c r="M95" s="39">
        <f>L95-J95</f>
        <v>86.993502000000035</v>
      </c>
      <c r="N95" s="39"/>
      <c r="O95" s="48">
        <f t="shared" si="29"/>
        <v>924.402874</v>
      </c>
      <c r="P95" s="34" t="s">
        <v>28</v>
      </c>
      <c r="Q95" s="51" t="s">
        <v>288</v>
      </c>
      <c r="T95" s="179"/>
    </row>
    <row r="96" spans="1:20">
      <c r="A96" s="77"/>
      <c r="B96" s="81" t="s">
        <v>148</v>
      </c>
      <c r="C96" s="77"/>
      <c r="D96" s="75">
        <f>D97+D98</f>
        <v>6528.81005</v>
      </c>
      <c r="E96" s="75">
        <f t="shared" ref="E96:O96" si="46">E97+E98</f>
        <v>0</v>
      </c>
      <c r="F96" s="75">
        <f t="shared" si="46"/>
        <v>6528.81005</v>
      </c>
      <c r="G96" s="78">
        <f t="shared" si="46"/>
        <v>0</v>
      </c>
      <c r="H96" s="75">
        <f t="shared" si="46"/>
        <v>0</v>
      </c>
      <c r="I96" s="75">
        <f t="shared" si="46"/>
        <v>0</v>
      </c>
      <c r="J96" s="75">
        <f t="shared" si="46"/>
        <v>0</v>
      </c>
      <c r="K96" s="75">
        <f t="shared" si="46"/>
        <v>0</v>
      </c>
      <c r="L96" s="75">
        <f t="shared" si="46"/>
        <v>6200</v>
      </c>
      <c r="M96" s="75">
        <f t="shared" si="46"/>
        <v>200</v>
      </c>
      <c r="N96" s="75">
        <f t="shared" si="46"/>
        <v>0</v>
      </c>
      <c r="O96" s="75">
        <f t="shared" si="46"/>
        <v>6000</v>
      </c>
      <c r="P96" s="76"/>
      <c r="Q96" s="95"/>
    </row>
    <row r="97" spans="1:20" ht="31.5">
      <c r="A97" s="47">
        <v>9</v>
      </c>
      <c r="B97" s="79" t="s">
        <v>311</v>
      </c>
      <c r="C97" s="34" t="s">
        <v>113</v>
      </c>
      <c r="D97" s="48">
        <f t="shared" si="36"/>
        <v>6315</v>
      </c>
      <c r="E97" s="39"/>
      <c r="F97" s="39">
        <v>6315</v>
      </c>
      <c r="G97" s="86"/>
      <c r="H97" s="39"/>
      <c r="I97" s="39"/>
      <c r="J97" s="39"/>
      <c r="K97" s="39"/>
      <c r="L97" s="39">
        <v>6000</v>
      </c>
      <c r="M97" s="39"/>
      <c r="N97" s="39"/>
      <c r="O97" s="48">
        <f t="shared" si="29"/>
        <v>6000</v>
      </c>
      <c r="P97" s="34" t="s">
        <v>114</v>
      </c>
      <c r="Q97" s="51"/>
    </row>
    <row r="98" spans="1:20" ht="39" customHeight="1">
      <c r="A98" s="47">
        <v>10</v>
      </c>
      <c r="B98" s="79" t="s">
        <v>99</v>
      </c>
      <c r="C98" s="47" t="s">
        <v>110</v>
      </c>
      <c r="D98" s="48">
        <f t="shared" si="36"/>
        <v>213.81004999999999</v>
      </c>
      <c r="E98" s="39"/>
      <c r="F98" s="132">
        <v>213.81004999999999</v>
      </c>
      <c r="G98" s="86"/>
      <c r="H98" s="39"/>
      <c r="I98" s="39"/>
      <c r="J98" s="39"/>
      <c r="K98" s="39"/>
      <c r="L98" s="39">
        <v>200</v>
      </c>
      <c r="M98" s="39">
        <v>200</v>
      </c>
      <c r="N98" s="39"/>
      <c r="O98" s="48">
        <f t="shared" si="29"/>
        <v>0</v>
      </c>
      <c r="P98" s="34" t="s">
        <v>28</v>
      </c>
      <c r="Q98" s="51" t="s">
        <v>308</v>
      </c>
    </row>
    <row r="99" spans="1:20" ht="31.5" customHeight="1">
      <c r="A99" s="77"/>
      <c r="B99" s="81" t="s">
        <v>150</v>
      </c>
      <c r="C99" s="77"/>
      <c r="D99" s="75">
        <f>D100</f>
        <v>5001.0709999999999</v>
      </c>
      <c r="E99" s="75">
        <f t="shared" ref="E99:O99" si="47">E100</f>
        <v>0</v>
      </c>
      <c r="F99" s="75">
        <f t="shared" si="47"/>
        <v>5001.0709999999999</v>
      </c>
      <c r="G99" s="78">
        <f t="shared" si="47"/>
        <v>0</v>
      </c>
      <c r="H99" s="75">
        <f t="shared" si="47"/>
        <v>0</v>
      </c>
      <c r="I99" s="75">
        <f t="shared" si="47"/>
        <v>0</v>
      </c>
      <c r="J99" s="75">
        <f t="shared" si="47"/>
        <v>0</v>
      </c>
      <c r="K99" s="75">
        <f t="shared" si="47"/>
        <v>0</v>
      </c>
      <c r="L99" s="75">
        <f t="shared" si="47"/>
        <v>4700</v>
      </c>
      <c r="M99" s="75">
        <f t="shared" si="47"/>
        <v>0</v>
      </c>
      <c r="N99" s="75">
        <f t="shared" si="47"/>
        <v>0</v>
      </c>
      <c r="O99" s="75">
        <f t="shared" si="47"/>
        <v>4700</v>
      </c>
      <c r="P99" s="76"/>
      <c r="Q99" s="95"/>
    </row>
    <row r="100" spans="1:20" ht="47.25">
      <c r="A100" s="47">
        <v>11</v>
      </c>
      <c r="B100" s="83" t="s">
        <v>100</v>
      </c>
      <c r="C100" s="34" t="s">
        <v>131</v>
      </c>
      <c r="D100" s="48">
        <f t="shared" si="36"/>
        <v>5001.0709999999999</v>
      </c>
      <c r="E100" s="39"/>
      <c r="F100" s="133">
        <v>5001.0709999999999</v>
      </c>
      <c r="G100" s="86"/>
      <c r="H100" s="39"/>
      <c r="I100" s="39"/>
      <c r="J100" s="39"/>
      <c r="K100" s="39"/>
      <c r="L100" s="39">
        <v>4700</v>
      </c>
      <c r="M100" s="39"/>
      <c r="N100" s="39"/>
      <c r="O100" s="48">
        <f t="shared" si="29"/>
        <v>4700</v>
      </c>
      <c r="P100" s="34" t="s">
        <v>115</v>
      </c>
      <c r="Q100" s="51"/>
    </row>
    <row r="101" spans="1:20">
      <c r="A101" s="43"/>
      <c r="B101" s="131" t="s">
        <v>149</v>
      </c>
      <c r="C101" s="67"/>
      <c r="D101" s="75">
        <f>D102</f>
        <v>921.83834100000001</v>
      </c>
      <c r="E101" s="75">
        <f t="shared" ref="E101:O101" si="48">E102</f>
        <v>0</v>
      </c>
      <c r="F101" s="75">
        <f t="shared" si="48"/>
        <v>276.83834100000001</v>
      </c>
      <c r="G101" s="78"/>
      <c r="H101" s="75">
        <f t="shared" si="48"/>
        <v>884.31200000000001</v>
      </c>
      <c r="I101" s="75">
        <f t="shared" si="48"/>
        <v>645</v>
      </c>
      <c r="J101" s="75">
        <f t="shared" si="48"/>
        <v>239.31200000000001</v>
      </c>
      <c r="K101" s="75">
        <f t="shared" si="48"/>
        <v>0</v>
      </c>
      <c r="L101" s="75">
        <f t="shared" si="48"/>
        <v>260</v>
      </c>
      <c r="M101" s="75">
        <f t="shared" si="48"/>
        <v>20.687999999999988</v>
      </c>
      <c r="N101" s="75">
        <f t="shared" si="48"/>
        <v>0</v>
      </c>
      <c r="O101" s="75">
        <f t="shared" si="48"/>
        <v>239.31200000000001</v>
      </c>
      <c r="P101" s="67"/>
      <c r="Q101" s="96"/>
    </row>
    <row r="102" spans="1:20" s="54" customFormat="1" ht="70.5" customHeight="1">
      <c r="A102" s="47">
        <v>12</v>
      </c>
      <c r="B102" s="79" t="s">
        <v>101</v>
      </c>
      <c r="C102" s="34" t="s">
        <v>116</v>
      </c>
      <c r="D102" s="48">
        <v>921.83834100000001</v>
      </c>
      <c r="E102" s="39"/>
      <c r="F102" s="133">
        <v>276.83834100000001</v>
      </c>
      <c r="G102" s="34" t="s">
        <v>293</v>
      </c>
      <c r="H102" s="39">
        <f>I102+J102</f>
        <v>884.31200000000001</v>
      </c>
      <c r="I102" s="39">
        <v>645</v>
      </c>
      <c r="J102" s="39">
        <v>239.31200000000001</v>
      </c>
      <c r="K102" s="39"/>
      <c r="L102" s="39">
        <v>260</v>
      </c>
      <c r="M102" s="39">
        <f>L102-J102</f>
        <v>20.687999999999988</v>
      </c>
      <c r="N102" s="39"/>
      <c r="O102" s="48">
        <f t="shared" si="29"/>
        <v>239.31200000000001</v>
      </c>
      <c r="P102" s="34" t="s">
        <v>28</v>
      </c>
      <c r="Q102" s="51" t="s">
        <v>294</v>
      </c>
      <c r="T102" s="179"/>
    </row>
    <row r="103" spans="1:20" ht="26.25" customHeight="1">
      <c r="A103" s="77"/>
      <c r="B103" s="81" t="s">
        <v>139</v>
      </c>
      <c r="C103" s="77"/>
      <c r="D103" s="75">
        <f>D104+D105+D106</f>
        <v>9496.7010410000003</v>
      </c>
      <c r="E103" s="75">
        <f t="shared" ref="E103:O103" si="49">E104+E105+E106</f>
        <v>0</v>
      </c>
      <c r="F103" s="75">
        <f t="shared" si="49"/>
        <v>9496.7010410000003</v>
      </c>
      <c r="G103" s="78">
        <f t="shared" si="49"/>
        <v>0</v>
      </c>
      <c r="H103" s="75">
        <f t="shared" si="49"/>
        <v>0</v>
      </c>
      <c r="I103" s="75">
        <f t="shared" si="49"/>
        <v>0</v>
      </c>
      <c r="J103" s="75">
        <f t="shared" si="49"/>
        <v>0</v>
      </c>
      <c r="K103" s="75">
        <f t="shared" si="49"/>
        <v>0</v>
      </c>
      <c r="L103" s="75">
        <f t="shared" si="49"/>
        <v>9300</v>
      </c>
      <c r="M103" s="75">
        <f t="shared" si="49"/>
        <v>0</v>
      </c>
      <c r="N103" s="75">
        <f t="shared" si="49"/>
        <v>0</v>
      </c>
      <c r="O103" s="75">
        <f t="shared" si="49"/>
        <v>9300</v>
      </c>
      <c r="P103" s="76"/>
      <c r="Q103" s="95"/>
    </row>
    <row r="104" spans="1:20" ht="117" customHeight="1">
      <c r="A104" s="47">
        <v>13</v>
      </c>
      <c r="B104" s="83" t="s">
        <v>103</v>
      </c>
      <c r="C104" s="34" t="s">
        <v>112</v>
      </c>
      <c r="D104" s="48">
        <v>2428.6078969999999</v>
      </c>
      <c r="E104" s="48"/>
      <c r="F104" s="48">
        <v>2428.6078969999999</v>
      </c>
      <c r="G104" s="61"/>
      <c r="H104" s="48"/>
      <c r="I104" s="48"/>
      <c r="J104" s="48"/>
      <c r="K104" s="48"/>
      <c r="L104" s="39">
        <v>2300</v>
      </c>
      <c r="M104" s="39"/>
      <c r="N104" s="39"/>
      <c r="O104" s="48">
        <f t="shared" si="29"/>
        <v>2300</v>
      </c>
      <c r="P104" s="34" t="s">
        <v>94</v>
      </c>
      <c r="Q104" s="51"/>
    </row>
    <row r="105" spans="1:20" ht="104.25" customHeight="1">
      <c r="A105" s="47">
        <v>14</v>
      </c>
      <c r="B105" s="83" t="s">
        <v>104</v>
      </c>
      <c r="C105" s="34" t="s">
        <v>163</v>
      </c>
      <c r="D105" s="48">
        <v>3237.4611439999999</v>
      </c>
      <c r="E105" s="48"/>
      <c r="F105" s="48">
        <v>3237.4611439999999</v>
      </c>
      <c r="G105" s="61"/>
      <c r="H105" s="48"/>
      <c r="I105" s="48"/>
      <c r="J105" s="48"/>
      <c r="K105" s="48"/>
      <c r="L105" s="39">
        <v>3200</v>
      </c>
      <c r="M105" s="39"/>
      <c r="N105" s="39"/>
      <c r="O105" s="48">
        <f t="shared" si="29"/>
        <v>3200</v>
      </c>
      <c r="P105" s="34" t="s">
        <v>94</v>
      </c>
      <c r="Q105" s="51"/>
    </row>
    <row r="106" spans="1:20" ht="102" customHeight="1">
      <c r="A106" s="47">
        <v>15</v>
      </c>
      <c r="B106" s="83" t="s">
        <v>105</v>
      </c>
      <c r="C106" s="34" t="s">
        <v>143</v>
      </c>
      <c r="D106" s="48">
        <v>3830.6320000000001</v>
      </c>
      <c r="E106" s="48"/>
      <c r="F106" s="48">
        <v>3830.6320000000001</v>
      </c>
      <c r="G106" s="61"/>
      <c r="H106" s="48"/>
      <c r="I106" s="48"/>
      <c r="J106" s="48"/>
      <c r="K106" s="48"/>
      <c r="L106" s="39">
        <v>3800</v>
      </c>
      <c r="M106" s="39"/>
      <c r="N106" s="39"/>
      <c r="O106" s="48">
        <f t="shared" si="29"/>
        <v>3800</v>
      </c>
      <c r="P106" s="34" t="s">
        <v>94</v>
      </c>
      <c r="Q106" s="51"/>
    </row>
  </sheetData>
  <mergeCells count="26">
    <mergeCell ref="A1:Q1"/>
    <mergeCell ref="O5:O9"/>
    <mergeCell ref="P5:P9"/>
    <mergeCell ref="Q5:Q9"/>
    <mergeCell ref="C6:C9"/>
    <mergeCell ref="D6:F6"/>
    <mergeCell ref="G6:G9"/>
    <mergeCell ref="H6:J6"/>
    <mergeCell ref="D7:D9"/>
    <mergeCell ref="E7:E9"/>
    <mergeCell ref="F7:F9"/>
    <mergeCell ref="A2:Q2"/>
    <mergeCell ref="A3:Q3"/>
    <mergeCell ref="A4:Q4"/>
    <mergeCell ref="A5:A9"/>
    <mergeCell ref="B5:B9"/>
    <mergeCell ref="C5:F5"/>
    <mergeCell ref="G5:J5"/>
    <mergeCell ref="K5:K9"/>
    <mergeCell ref="L5:L9"/>
    <mergeCell ref="M5:N7"/>
    <mergeCell ref="H7:H9"/>
    <mergeCell ref="I7:I9"/>
    <mergeCell ref="J7:J9"/>
    <mergeCell ref="M8:M9"/>
    <mergeCell ref="N8:N9"/>
  </mergeCells>
  <pageMargins left="0.23622047244094491" right="0.15748031496062992" top="0.39370078740157483" bottom="0.47244094488188981" header="0.43307086614173229" footer="0.27559055118110237"/>
  <pageSetup paperSize="9" scale="60" orientation="landscape" r:id="rId1"/>
  <headerFooter>
    <oddFooter>Trang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Trang tính</vt:lpstr>
      </vt:variant>
      <vt:variant>
        <vt:i4>3</vt:i4>
      </vt:variant>
      <vt:variant>
        <vt:lpstr>Phạm vi có Tên</vt:lpstr>
      </vt:variant>
      <vt:variant>
        <vt:i4>2</vt:i4>
      </vt:variant>
    </vt:vector>
  </HeadingPairs>
  <TitlesOfParts>
    <vt:vector size="5" baseType="lpstr">
      <vt:lpstr>Biểu 01</vt:lpstr>
      <vt:lpstr>Biểu 2 - CĐNS tỉnh</vt:lpstr>
      <vt:lpstr>B3-KHV NS địa phương </vt:lpstr>
      <vt:lpstr>'B3-KHV NS địa phương '!Print_Titles</vt:lpstr>
      <vt:lpstr>'Biểu 2 - CĐNS tỉnh'!Print_Titles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 tinh hkc</dc:creator>
  <cp:lastModifiedBy>Administrator</cp:lastModifiedBy>
  <cp:lastPrinted>2022-11-28T01:02:32Z</cp:lastPrinted>
  <dcterms:created xsi:type="dcterms:W3CDTF">2021-01-04T01:47:19Z</dcterms:created>
  <dcterms:modified xsi:type="dcterms:W3CDTF">2022-11-29T07:58:04Z</dcterms:modified>
</cp:coreProperties>
</file>