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5" windowWidth="14805" windowHeight="7650" activeTab="5"/>
  </bookViews>
  <sheets>
    <sheet name="Biểu 01  thu" sheetId="1" r:id="rId1"/>
    <sheet name="Biểu 02 thu xã" sheetId="9" r:id="rId2"/>
    <sheet name="Biểu 03" sheetId="8" r:id="rId3"/>
    <sheet name="Biểu 04" sheetId="3" state="hidden" r:id="rId4"/>
    <sheet name="Biểu 04DP" sheetId="6" r:id="rId5"/>
    <sheet name="Biểu 5" sheetId="14" r:id="rId6"/>
  </sheets>
  <externalReferences>
    <externalReference r:id="rId7"/>
    <externalReference r:id="rId8"/>
    <externalReference r:id="rId9"/>
  </externalReferences>
  <definedNames>
    <definedName name="_xlnm.Print_Titles" localSheetId="3">'Biểu 04'!$6:$10</definedName>
    <definedName name="_xlnm.Print_Area" localSheetId="0">'Biểu 01  thu'!$A$1:$H$39</definedName>
    <definedName name="_xlnm.Print_Area" localSheetId="3">'Biểu 04'!$A$1:$L$58</definedName>
  </definedNames>
  <calcPr calcId="144525"/>
</workbook>
</file>

<file path=xl/calcChain.xml><?xml version="1.0" encoding="utf-8"?>
<calcChain xmlns="http://schemas.openxmlformats.org/spreadsheetml/2006/main">
  <c r="C8" i="14" l="1"/>
  <c r="C7" i="14" s="1"/>
  <c r="C10" i="6" l="1"/>
  <c r="C16" i="6"/>
  <c r="C18" i="6"/>
  <c r="C14" i="6"/>
  <c r="C8" i="6" l="1"/>
  <c r="C20" i="6" s="1"/>
  <c r="L12" i="9" l="1"/>
  <c r="L13" i="9"/>
  <c r="L14" i="9"/>
  <c r="L15" i="9"/>
  <c r="L16" i="9"/>
  <c r="L17" i="9"/>
  <c r="L18" i="9"/>
  <c r="L19" i="9"/>
  <c r="L20" i="9"/>
  <c r="L21" i="9"/>
  <c r="L22" i="9"/>
  <c r="L23" i="9"/>
  <c r="L24" i="9"/>
  <c r="L25" i="9"/>
  <c r="L26" i="9"/>
  <c r="L27" i="9"/>
  <c r="L28" i="9"/>
  <c r="L29" i="9"/>
  <c r="L30" i="9"/>
  <c r="L11" i="9"/>
  <c r="E22" i="1" l="1"/>
  <c r="G18" i="1"/>
  <c r="A3" i="3"/>
  <c r="A3" i="6"/>
  <c r="E50" i="8"/>
  <c r="E49" i="8"/>
  <c r="L48" i="8"/>
  <c r="E48" i="8"/>
  <c r="J47" i="8"/>
  <c r="H47" i="8"/>
  <c r="I47" i="8" s="1"/>
  <c r="G47" i="8"/>
  <c r="F47" i="8"/>
  <c r="E47" i="8"/>
  <c r="J46" i="8"/>
  <c r="H46" i="8"/>
  <c r="I46" i="8" s="1"/>
  <c r="E46" i="8"/>
  <c r="H45" i="8"/>
  <c r="I45" i="8" s="1"/>
  <c r="D45" i="8"/>
  <c r="C45" i="8"/>
  <c r="B45" i="8"/>
  <c r="E45" i="8" s="1"/>
  <c r="J44" i="8"/>
  <c r="H44" i="8"/>
  <c r="I44" i="8" s="1"/>
  <c r="G44" i="8"/>
  <c r="F44" i="8"/>
  <c r="E44" i="8"/>
  <c r="J43" i="8"/>
  <c r="H43" i="8"/>
  <c r="I43" i="8" s="1"/>
  <c r="E43" i="8"/>
  <c r="H42" i="8"/>
  <c r="I42" i="8" s="1"/>
  <c r="E42" i="8"/>
  <c r="E41" i="8" s="1"/>
  <c r="E35" i="8" s="1"/>
  <c r="E12" i="8" s="1"/>
  <c r="B42" i="8"/>
  <c r="H41" i="8"/>
  <c r="I41" i="8" s="1"/>
  <c r="K39" i="8"/>
  <c r="B38" i="8"/>
  <c r="Q37" i="8"/>
  <c r="H36" i="8"/>
  <c r="I36" i="8" s="1"/>
  <c r="I35" i="8"/>
  <c r="H35" i="8"/>
  <c r="H34" i="8"/>
  <c r="I34" i="8" s="1"/>
  <c r="B34" i="8"/>
  <c r="F34" i="8" s="1"/>
  <c r="H33" i="8"/>
  <c r="I33" i="8" s="1"/>
  <c r="F33" i="8"/>
  <c r="D33" i="8"/>
  <c r="G33" i="8" s="1"/>
  <c r="I32" i="8"/>
  <c r="H32" i="8"/>
  <c r="F32" i="8"/>
  <c r="D32" i="8"/>
  <c r="G32" i="8" s="1"/>
  <c r="H31" i="8"/>
  <c r="I31" i="8" s="1"/>
  <c r="D31" i="8"/>
  <c r="G31" i="8" s="1"/>
  <c r="C31" i="8"/>
  <c r="F31" i="8" s="1"/>
  <c r="H30" i="8"/>
  <c r="I30" i="8" s="1"/>
  <c r="D30" i="8"/>
  <c r="G30" i="8" s="1"/>
  <c r="C30" i="8"/>
  <c r="F30" i="8" s="1"/>
  <c r="H29" i="8"/>
  <c r="I29" i="8" s="1"/>
  <c r="D29" i="8"/>
  <c r="G29" i="8" s="1"/>
  <c r="C29" i="8"/>
  <c r="F29" i="8" s="1"/>
  <c r="H28" i="8"/>
  <c r="I28" i="8" s="1"/>
  <c r="D28" i="8"/>
  <c r="G28" i="8" s="1"/>
  <c r="C28" i="8"/>
  <c r="F28" i="8" s="1"/>
  <c r="H27" i="8"/>
  <c r="I27" i="8" s="1"/>
  <c r="D27" i="8"/>
  <c r="G27" i="8" s="1"/>
  <c r="C27" i="8"/>
  <c r="F27" i="8" s="1"/>
  <c r="H26" i="8"/>
  <c r="I26" i="8" s="1"/>
  <c r="D26" i="8"/>
  <c r="H25" i="8"/>
  <c r="I25" i="8" s="1"/>
  <c r="D25" i="8"/>
  <c r="G25" i="8" s="1"/>
  <c r="C25" i="8"/>
  <c r="F25" i="8" s="1"/>
  <c r="H24" i="8"/>
  <c r="I24" i="8" s="1"/>
  <c r="F24" i="8"/>
  <c r="D24" i="8"/>
  <c r="G24" i="8" s="1"/>
  <c r="H23" i="8"/>
  <c r="I23" i="8" s="1"/>
  <c r="D23" i="8"/>
  <c r="H22" i="8"/>
  <c r="I22" i="8" s="1"/>
  <c r="F22" i="8"/>
  <c r="D22" i="8"/>
  <c r="G22" i="8" s="1"/>
  <c r="H21" i="8"/>
  <c r="I21" i="8" s="1"/>
  <c r="F21" i="8"/>
  <c r="D21" i="8"/>
  <c r="L22" i="8" s="1"/>
  <c r="L20" i="8"/>
  <c r="M20" i="8" s="1"/>
  <c r="H20" i="8"/>
  <c r="I20" i="8" s="1"/>
  <c r="D20" i="8"/>
  <c r="G20" i="8" s="1"/>
  <c r="C20" i="8"/>
  <c r="F20" i="8" s="1"/>
  <c r="H19" i="8"/>
  <c r="I19" i="8" s="1"/>
  <c r="B19" i="8"/>
  <c r="H17" i="8"/>
  <c r="I17" i="8" s="1"/>
  <c r="C17" i="8"/>
  <c r="M16" i="8"/>
  <c r="H16" i="8"/>
  <c r="I16" i="8" s="1"/>
  <c r="C16" i="8"/>
  <c r="B16" i="8"/>
  <c r="L15" i="8"/>
  <c r="M15" i="8" s="1"/>
  <c r="H15" i="8"/>
  <c r="I15" i="8" s="1"/>
  <c r="C15" i="8"/>
  <c r="B15" i="8"/>
  <c r="D15" i="8" s="1"/>
  <c r="H14" i="8"/>
  <c r="I14" i="8" s="1"/>
  <c r="I13" i="8"/>
  <c r="H13" i="8"/>
  <c r="I12" i="8"/>
  <c r="H12" i="8"/>
  <c r="G45" i="8" l="1"/>
  <c r="D41" i="8"/>
  <c r="F45" i="8"/>
  <c r="C41" i="8"/>
  <c r="C35" i="8" s="1"/>
  <c r="C19" i="8"/>
  <c r="F19" i="8" s="1"/>
  <c r="F16" i="8"/>
  <c r="C14" i="8"/>
  <c r="Q14" i="8" s="1"/>
  <c r="D19" i="8"/>
  <c r="G19" i="8" s="1"/>
  <c r="F42" i="8"/>
  <c r="F41" i="8" s="1"/>
  <c r="B41" i="8"/>
  <c r="B35" i="8" s="1"/>
  <c r="D16" i="8"/>
  <c r="G16" i="8" s="1"/>
  <c r="B14" i="8"/>
  <c r="B13" i="8" s="1"/>
  <c r="B12" i="8" s="1"/>
  <c r="J17" i="8"/>
  <c r="F15" i="8"/>
  <c r="J15" i="8"/>
  <c r="N15" i="8" s="1"/>
  <c r="G15" i="8"/>
  <c r="J16" i="8"/>
  <c r="N16" i="8" s="1"/>
  <c r="D14" i="8"/>
  <c r="C13" i="8"/>
  <c r="J20" i="8"/>
  <c r="N20" i="8" s="1"/>
  <c r="G21" i="8"/>
  <c r="G34" i="8"/>
  <c r="G42" i="8"/>
  <c r="C12" i="8" l="1"/>
  <c r="R12" i="8" s="1"/>
  <c r="F35" i="8"/>
  <c r="F14" i="8"/>
  <c r="G41" i="8"/>
  <c r="D35" i="8"/>
  <c r="G35" i="8" s="1"/>
  <c r="F13" i="8"/>
  <c r="D13" i="8"/>
  <c r="G14" i="8"/>
  <c r="F12" i="8" l="1"/>
  <c r="G13" i="8"/>
  <c r="D12" i="8"/>
  <c r="G12" i="8" s="1"/>
  <c r="G30" i="1"/>
  <c r="E27" i="1"/>
  <c r="F27" i="1" s="1"/>
  <c r="F28" i="1"/>
  <c r="F37" i="1"/>
  <c r="H37" i="1" s="1"/>
  <c r="F33" i="1"/>
  <c r="F30" i="1"/>
  <c r="F25" i="1"/>
  <c r="F22" i="1"/>
  <c r="F21" i="1"/>
  <c r="H21" i="1" s="1"/>
  <c r="E20" i="1"/>
  <c r="F23" i="1"/>
  <c r="F18" i="1"/>
  <c r="H18" i="1" s="1"/>
  <c r="F12" i="1"/>
  <c r="F16" i="1"/>
  <c r="F17" i="1"/>
  <c r="E15" i="1"/>
  <c r="F15" i="1" s="1"/>
  <c r="C22" i="1"/>
  <c r="D22" i="1" s="1"/>
  <c r="C37" i="1"/>
  <c r="G37" i="1" s="1"/>
  <c r="D35" i="1"/>
  <c r="D32" i="1"/>
  <c r="D31" i="1"/>
  <c r="D30" i="1"/>
  <c r="C24" i="1"/>
  <c r="G24" i="1" s="1"/>
  <c r="C23" i="1"/>
  <c r="G23" i="1" s="1"/>
  <c r="C21" i="1"/>
  <c r="C16" i="1"/>
  <c r="D16" i="1" s="1"/>
  <c r="D15" i="1" s="1"/>
  <c r="C13" i="1"/>
  <c r="C12" i="1"/>
  <c r="F20" i="1" l="1"/>
  <c r="C20" i="1"/>
  <c r="D12" i="1"/>
  <c r="G12" i="1"/>
  <c r="C15" i="1"/>
  <c r="G15" i="1" s="1"/>
  <c r="H30" i="1"/>
  <c r="D23" i="1"/>
  <c r="H23" i="1" s="1"/>
  <c r="G22" i="1"/>
  <c r="H15" i="1"/>
  <c r="G21" i="1"/>
  <c r="C11" i="1"/>
  <c r="C10" i="1" s="1"/>
  <c r="C9" i="1" s="1"/>
  <c r="G20" i="1"/>
  <c r="H22" i="1"/>
  <c r="D20" i="1"/>
  <c r="H20" i="1" s="1"/>
  <c r="D11" i="1" l="1"/>
  <c r="H12" i="1"/>
  <c r="D10" i="1"/>
  <c r="D9" i="1" s="1"/>
  <c r="A3" i="9" l="1"/>
  <c r="A3" i="8" s="1"/>
  <c r="M11" i="9" l="1"/>
  <c r="M13" i="9"/>
  <c r="M14" i="9"/>
  <c r="M15" i="9"/>
  <c r="M16" i="9"/>
  <c r="M17" i="9"/>
  <c r="M18" i="9"/>
  <c r="M19" i="9"/>
  <c r="M20" i="9"/>
  <c r="M21" i="9"/>
  <c r="M22" i="9"/>
  <c r="M23" i="9"/>
  <c r="M24" i="9"/>
  <c r="M25" i="9"/>
  <c r="M26" i="9"/>
  <c r="M27" i="9"/>
  <c r="M28" i="9"/>
  <c r="M29" i="9"/>
  <c r="M30" i="9"/>
  <c r="M12" i="9"/>
  <c r="G10" i="9"/>
  <c r="D10" i="9" l="1"/>
  <c r="E10" i="9"/>
  <c r="F10" i="9"/>
  <c r="H10" i="9"/>
  <c r="I10" i="9"/>
  <c r="J10" i="9"/>
  <c r="K10" i="9"/>
  <c r="L10" i="9"/>
  <c r="C10" i="9"/>
  <c r="M10" i="9" l="1"/>
  <c r="J47" i="3"/>
  <c r="E46" i="3"/>
  <c r="F46" i="3"/>
  <c r="G46" i="3"/>
  <c r="H46" i="3"/>
  <c r="J32" i="3"/>
  <c r="J33" i="3"/>
  <c r="J34" i="3"/>
  <c r="J35" i="3"/>
  <c r="J36" i="3"/>
  <c r="J37" i="3"/>
  <c r="J38" i="3"/>
  <c r="J39" i="3"/>
  <c r="J40" i="3"/>
  <c r="J41" i="3"/>
  <c r="J42" i="3"/>
  <c r="J44" i="3"/>
  <c r="J45" i="3"/>
  <c r="J48" i="3"/>
  <c r="J49" i="3"/>
  <c r="J50" i="3"/>
  <c r="J31" i="3"/>
  <c r="H17" i="3" l="1"/>
  <c r="H12" i="3"/>
  <c r="E43" i="3" l="1"/>
  <c r="F43" i="3"/>
  <c r="G43" i="3"/>
  <c r="D43" i="3"/>
  <c r="J43" i="3" s="1"/>
  <c r="D46" i="3"/>
  <c r="J46" i="3" s="1"/>
  <c r="C36" i="3"/>
  <c r="C37" i="3"/>
  <c r="I37" i="3" s="1"/>
  <c r="C38" i="3"/>
  <c r="C39" i="3"/>
  <c r="I39" i="3" s="1"/>
  <c r="C40" i="3"/>
  <c r="C41" i="3"/>
  <c r="I41" i="3" s="1"/>
  <c r="C42" i="3"/>
  <c r="C44" i="3"/>
  <c r="C43" i="3" s="1"/>
  <c r="I43" i="3" s="1"/>
  <c r="C45" i="3"/>
  <c r="C47" i="3"/>
  <c r="C46" i="3" s="1"/>
  <c r="C48" i="3"/>
  <c r="C49" i="3"/>
  <c r="I49" i="3" s="1"/>
  <c r="C50" i="3"/>
  <c r="J27" i="3"/>
  <c r="J28" i="3"/>
  <c r="I36" i="3"/>
  <c r="I38" i="3"/>
  <c r="I40" i="3"/>
  <c r="I42" i="3"/>
  <c r="I45" i="3"/>
  <c r="I48" i="3"/>
  <c r="I50" i="3"/>
  <c r="D30" i="3"/>
  <c r="F30" i="3"/>
  <c r="G30" i="3"/>
  <c r="H30" i="3"/>
  <c r="E20" i="3"/>
  <c r="D17" i="3"/>
  <c r="F17" i="3"/>
  <c r="G17" i="3"/>
  <c r="J17" i="3" s="1"/>
  <c r="E21" i="3"/>
  <c r="E22" i="3"/>
  <c r="E23" i="3"/>
  <c r="E24" i="3"/>
  <c r="E25" i="3"/>
  <c r="E26" i="3"/>
  <c r="E27" i="3"/>
  <c r="E28" i="3"/>
  <c r="E29" i="3"/>
  <c r="E31" i="3"/>
  <c r="E32" i="3"/>
  <c r="E33" i="3"/>
  <c r="E34" i="3"/>
  <c r="E35" i="3"/>
  <c r="E36" i="3"/>
  <c r="C27" i="3"/>
  <c r="I27" i="3" s="1"/>
  <c r="C28" i="3"/>
  <c r="I28" i="3" s="1"/>
  <c r="C29" i="3"/>
  <c r="I29" i="3" s="1"/>
  <c r="C31" i="3"/>
  <c r="I31" i="3" s="1"/>
  <c r="C32" i="3"/>
  <c r="I32" i="3" s="1"/>
  <c r="C33" i="3"/>
  <c r="I33" i="3" s="1"/>
  <c r="C34" i="3"/>
  <c r="I34" i="3" s="1"/>
  <c r="C35" i="3"/>
  <c r="I35" i="3" s="1"/>
  <c r="C18" i="3"/>
  <c r="I18" i="3" s="1"/>
  <c r="C19" i="3"/>
  <c r="I19" i="3" s="1"/>
  <c r="C20" i="3"/>
  <c r="I20" i="3" s="1"/>
  <c r="C21" i="3"/>
  <c r="I21" i="3" s="1"/>
  <c r="C22" i="3"/>
  <c r="I22" i="3" s="1"/>
  <c r="C23" i="3"/>
  <c r="I23" i="3" s="1"/>
  <c r="C24" i="3"/>
  <c r="C25" i="3"/>
  <c r="I25" i="3" s="1"/>
  <c r="C26" i="3"/>
  <c r="I26" i="3" s="1"/>
  <c r="J14" i="3"/>
  <c r="J13" i="3"/>
  <c r="J18" i="3"/>
  <c r="J19" i="3"/>
  <c r="J20" i="3"/>
  <c r="J21" i="3"/>
  <c r="J22" i="3"/>
  <c r="J23" i="3"/>
  <c r="I24" i="3"/>
  <c r="J24" i="3"/>
  <c r="J26" i="3"/>
  <c r="E14" i="3"/>
  <c r="D12" i="3"/>
  <c r="D11" i="3" s="1"/>
  <c r="F12" i="3"/>
  <c r="E16" i="3"/>
  <c r="E18" i="3"/>
  <c r="E19" i="3"/>
  <c r="E13" i="3"/>
  <c r="E15" i="3"/>
  <c r="C15" i="3" s="1"/>
  <c r="I15" i="3" s="1"/>
  <c r="C16" i="3"/>
  <c r="I16" i="3" s="1"/>
  <c r="G12" i="3"/>
  <c r="G11" i="3" s="1"/>
  <c r="C14" i="3"/>
  <c r="I14" i="3" s="1"/>
  <c r="C13" i="3"/>
  <c r="I13" i="3" s="1"/>
  <c r="J30" i="3" l="1"/>
  <c r="H11" i="3"/>
  <c r="F11" i="3"/>
  <c r="E30" i="3"/>
  <c r="C30" i="3"/>
  <c r="I30" i="3" s="1"/>
  <c r="I47" i="3"/>
  <c r="I46" i="3" s="1"/>
  <c r="I44" i="3"/>
  <c r="C17" i="3"/>
  <c r="I17" i="3" s="1"/>
  <c r="J12" i="3"/>
  <c r="E17" i="3"/>
  <c r="C12" i="3"/>
  <c r="E12" i="3"/>
  <c r="E11" i="3" s="1"/>
  <c r="J11" i="3" l="1"/>
  <c r="I12" i="3"/>
  <c r="C11" i="3"/>
  <c r="I11" i="3" s="1"/>
  <c r="H32" i="1"/>
  <c r="H31" i="1"/>
  <c r="G13" i="1"/>
  <c r="G27" i="1"/>
  <c r="G28" i="1"/>
  <c r="G31" i="1"/>
  <c r="G32" i="1"/>
  <c r="G33" i="1"/>
  <c r="G34" i="1"/>
  <c r="E11" i="1"/>
  <c r="E10" i="1" s="1"/>
  <c r="E9" i="1" s="1"/>
  <c r="H28" i="1" l="1"/>
  <c r="G11" i="1"/>
  <c r="H13" i="1"/>
  <c r="H33" i="1"/>
  <c r="H27" i="1"/>
  <c r="G16" i="1"/>
  <c r="G25" i="1"/>
  <c r="F11" i="1"/>
  <c r="H11" i="1" l="1"/>
  <c r="F10" i="1"/>
  <c r="F9" i="1" s="1"/>
  <c r="H16" i="1"/>
  <c r="H25" i="1"/>
  <c r="G9" i="1"/>
  <c r="G10" i="1"/>
  <c r="H9" i="1" l="1"/>
  <c r="H10" i="1"/>
</calcChain>
</file>

<file path=xl/sharedStrings.xml><?xml version="1.0" encoding="utf-8"?>
<sst xmlns="http://schemas.openxmlformats.org/spreadsheetml/2006/main" count="330" uniqueCount="245">
  <si>
    <t>Biểu 01</t>
  </si>
  <si>
    <t>ĐVT: Triệu đồng</t>
  </si>
  <si>
    <t>STT</t>
  </si>
  <si>
    <t>Nội dung</t>
  </si>
  <si>
    <t>Tổng thu NSNN</t>
  </si>
  <si>
    <t>Thu NSĐP</t>
  </si>
  <si>
    <t>A</t>
  </si>
  <si>
    <t>B</t>
  </si>
  <si>
    <t>TỔNG THU NSNN</t>
  </si>
  <si>
    <t>I</t>
  </si>
  <si>
    <t>Thu nội địa</t>
  </si>
  <si>
    <t xml:space="preserve">Thu từ khu vực DNNN do trung ương quản lý </t>
  </si>
  <si>
    <t xml:space="preserve"> - Thuế thu nhập doanh nghiệp</t>
  </si>
  <si>
    <t xml:space="preserve"> - Thuế tài nguyên</t>
  </si>
  <si>
    <t xml:space="preserve"> - Thuế giá trị gia tăng</t>
  </si>
  <si>
    <t xml:space="preserve"> - Thu khác</t>
  </si>
  <si>
    <t xml:space="preserve">Thu từ khu vực DNNN do địa phương quản lý </t>
  </si>
  <si>
    <t xml:space="preserve"> - Thuế tiêu thụ đặc biệt</t>
  </si>
  <si>
    <t>Thu từ khu vực kinh tế ngoài quốc doanh</t>
  </si>
  <si>
    <t>Thuế thu nhập cá nhân</t>
  </si>
  <si>
    <t>Thuế sử dụng đất nông nghiệp</t>
  </si>
  <si>
    <t>Thu tiền sử dụng đất</t>
  </si>
  <si>
    <t>Thuế sử dụng đất phi nông nghiệp</t>
  </si>
  <si>
    <t>Tiền cho thuê đất, thuê mặt nước</t>
  </si>
  <si>
    <t>Lệ phí trước bạ</t>
  </si>
  <si>
    <t>Trước bạ đất</t>
  </si>
  <si>
    <t>Thu phí, lệ phí</t>
  </si>
  <si>
    <t>Phí và lệ phí trung ương</t>
  </si>
  <si>
    <t>-</t>
  </si>
  <si>
    <t>Phí và lệ phí địa phương</t>
  </si>
  <si>
    <t>Thu khác ngân sách</t>
  </si>
  <si>
    <t>II</t>
  </si>
  <si>
    <t>III</t>
  </si>
  <si>
    <t>IV</t>
  </si>
  <si>
    <t>So sánh (%)</t>
  </si>
  <si>
    <t>5=3/1</t>
  </si>
  <si>
    <t>6=4/2</t>
  </si>
  <si>
    <t>Tổng số</t>
  </si>
  <si>
    <t xml:space="preserve"> -</t>
  </si>
  <si>
    <t>Danh mục dự án</t>
  </si>
  <si>
    <t>Chủ đầu tư</t>
  </si>
  <si>
    <t>Tỷ lệ giải ngân</t>
  </si>
  <si>
    <t>Nguồn vốn phân cấp huyện điều hành</t>
  </si>
  <si>
    <t>Nguồn thu tiền sử dụng đất</t>
  </si>
  <si>
    <t>Đo đạc chỉnh lý bản đồ địa chính đất lâm nghiệp, xây dựng hệ thống hồ sơ địa chính khu đo 02 xã (Yên Nhuận và Yên Mỹ) thuộc huyện Chợ Đồn</t>
  </si>
  <si>
    <t>Đo đạc chỉnh lý bản đồ địa chính đất lâm nghiệp và xây dựng hệ thống hồ sơ địa chính 02 đơn vị: Xã Đại Sảo và Thị trấn Bằng Lũng thuộc huyện Chợ Đồn</t>
  </si>
  <si>
    <t>Kè chắn nước, nạo vét trước cổng UBND xã Bản Thi</t>
  </si>
  <si>
    <t>Gia cố và hót đất sạt lở tuyến đường Bản Hỏ</t>
  </si>
  <si>
    <t>Tổng cộng</t>
  </si>
  <si>
    <t>V</t>
  </si>
  <si>
    <t>UBND xã Xuân Lạc</t>
  </si>
  <si>
    <t>UBND xã Ngọc Phái</t>
  </si>
  <si>
    <t>UBND xã Bằng Lãng</t>
  </si>
  <si>
    <t>UBND xã Yên Phong</t>
  </si>
  <si>
    <t>Ghi chú</t>
  </si>
  <si>
    <t>Biểu số 04</t>
  </si>
  <si>
    <t>Biểu số 02</t>
  </si>
  <si>
    <t>Đơn vị: Triệu đồng</t>
  </si>
  <si>
    <t>Số tiền</t>
  </si>
  <si>
    <t>Tổng nguồn cấp huyện</t>
  </si>
  <si>
    <t>Tổng nguồn đã sử dụng</t>
  </si>
  <si>
    <t>Báo cáo theo Điều 10 luật ngân sách nhà nước năm 2015</t>
  </si>
  <si>
    <t>Cụ thể:</t>
  </si>
  <si>
    <t>Trước bạ phương tiện</t>
  </si>
  <si>
    <t>Tổng nguồn năm 2021</t>
  </si>
  <si>
    <t>Kế hoạch vốn giao chi tiết năm 2021</t>
  </si>
  <si>
    <t xml:space="preserve">Nguồn kinh phí chưa phân bổ </t>
  </si>
  <si>
    <t>Vốn năm 2020 chuyển nguồn sang</t>
  </si>
  <si>
    <t>Trụ sở UBND Bằng Phúc</t>
  </si>
  <si>
    <t>Nâng cấp cải tạo hệ thống kênh thoát nước từ Mỏ nước đến tổ 7 thị trấn Bằng Lũng</t>
  </si>
  <si>
    <t>Trường Mầm Non Đồng Lạc (Giai đoạn 2)</t>
  </si>
  <si>
    <t>Số kế hoạch vốn chưa đủ điều kiện phân bổ</t>
  </si>
  <si>
    <t>Kế hoạch giao năm 2021</t>
  </si>
  <si>
    <t>Kế hoạch vốn đã giao chi tiết năm 2021</t>
  </si>
  <si>
    <t>Tỷ lệ /tổng vốn</t>
  </si>
  <si>
    <t>Tỷ lệ/phần vốn giao chi tiết</t>
  </si>
  <si>
    <t>1=2+3</t>
  </si>
  <si>
    <t>3=4+5</t>
  </si>
  <si>
    <t>Thanh toán đến 95% đang hoàn thiện HS trình quyết toán; phê duyệt QT sẽ giải ngân phần còn vốn còn lại</t>
  </si>
  <si>
    <t>BQL Dự án ĐTXD</t>
  </si>
  <si>
    <t>CT đang thi công, đang hoàn thiện HSTT tiếp tục giải ngân theo cam kết</t>
  </si>
  <si>
    <t>Dư vốn sau quyết toán dự án</t>
  </si>
  <si>
    <t>Kè Nà làng thôn Choong, xã Phương Viên</t>
  </si>
  <si>
    <t>Nâng cấp ngầm tràn Pác Pe thôn Nà Lùng, xã Lương Bằng</t>
  </si>
  <si>
    <t>Kè bảo vệ cánh đồng Tông Kép, Tổng Huống, xã Yên Thượng</t>
  </si>
  <si>
    <t>Nâng cấp, gia cố tuyến mương Phai Quang, xã Bằng Phúc</t>
  </si>
  <si>
    <t>Gia cố và hót đất sạt lở kè điểm trường Bản Hỏ</t>
  </si>
  <si>
    <t>Kè bảo vệ và khắc phục bảo vệ đường giao thông Bản Tưn - Bản Eng - Nà Dạ</t>
  </si>
  <si>
    <t>Dự án: Đo đạc chỉnh lý bản đồ địa chính đất lâm nghiệp, xây dựng hệ thống hồ sơ địa chính khu đo 03 đơn vị: xã Phong Huân, xã Bằng Lãng và xã Nghĩa Tá thuộc huyện Chợ Đồn</t>
  </si>
  <si>
    <t>Công trình đang trình phê duyệt quyết toán tuy nhiên dự kiến dư vốn trả lại số tiền 578tr do cắt giảm quy mô đầu tư</t>
  </si>
  <si>
    <t>Vốn chương trình MTQG xây dựng nông thôn mới</t>
  </si>
  <si>
    <t>Trường THCS Yên Thịnh</t>
  </si>
  <si>
    <t>Trạm Y Tế xã Xuân Lạc</t>
  </si>
  <si>
    <t>Trường TH + THCS Nghĩa Tá</t>
  </si>
  <si>
    <t>Kiên cố hóa kênh mương Nà Đán, thôn Tủm Tó, xã Bằng Lãng</t>
  </si>
  <si>
    <t>Kiên cố hóa kênh mương Nà Lẹng, thôn Nà Duồng, xã Bằng Lãng</t>
  </si>
  <si>
    <t>Kiên cố hóa kênh mương Cốc Đứa, thôn Nà Duồng, xã Bằng Lãng</t>
  </si>
  <si>
    <t>Kiên cố hóa kênh mương Nà Tôm, thôn Nà Loọc, xã Bằng Lãng</t>
  </si>
  <si>
    <t>Đường trục thôn Bản Lắc đoạn vào Nà Puốp</t>
  </si>
  <si>
    <t>Đường trục thôn Cốc Slông, xã Xuân Lạc</t>
  </si>
  <si>
    <t>Nhà văn hóa thôn Bản Puổng, xã Xuân Lạc</t>
  </si>
  <si>
    <t>Đường trục thôn Bản Diếu (đoạn 3), xã Ngọc Phái</t>
  </si>
  <si>
    <t>Đường trục thôn Cốc Thử, đoạn Tầu Mạ, xã Ngọc Phái</t>
  </si>
  <si>
    <t>Vốn chương trình MTQG giảm nghèo bền vững - Chương trình 135</t>
  </si>
  <si>
    <t>Kênh thủy lợi thôn Khuổi Sáp, xã Xuân Lạc</t>
  </si>
  <si>
    <t>Kênh thủy lợi Nà Loọc, xã Bằng Lãng</t>
  </si>
  <si>
    <t>Nguồn cân đối ngân sách</t>
  </si>
  <si>
    <t>Trường Mầm Non Đồng Lạc (GĐ 3)</t>
  </si>
  <si>
    <t>Trường MN Nghĩa Tá</t>
  </si>
  <si>
    <t>Số thực hiện giải ngân đến 10/7/2021</t>
  </si>
  <si>
    <t>Thời gian thực hiện HĐ: 19/8/2020-21/4/2021. CT hoàn thành đang kiểm soát HSTT, giải ngân trong quý III</t>
  </si>
  <si>
    <t>Phòng Tài nguyên và MT</t>
  </si>
  <si>
    <t>Đã có hồ sơ phê duyệt quyết toán tuy nhiên đơn vị chưa lập hồ sơ thanh toán gửi KBNN</t>
  </si>
  <si>
    <t>Đang trình hồ sơ quyết toán DAHT</t>
  </si>
  <si>
    <t>CT quyết toán thừa vốn</t>
  </si>
  <si>
    <t>Thanh toán đến 95% đang trình thẩm tra phê duyệt QT</t>
  </si>
  <si>
    <t>CT giải ngân 95% đang trình thẩm tra phê duyệt QT</t>
  </si>
  <si>
    <t>Đơn vị</t>
  </si>
  <si>
    <t>TT</t>
  </si>
  <si>
    <t>Thuế Môn bài</t>
  </si>
  <si>
    <t>Thuế GTGT</t>
  </si>
  <si>
    <t>Thuế TNDN</t>
  </si>
  <si>
    <t>Thuế SD đất PNN</t>
  </si>
  <si>
    <t>Phí, Lệ phí</t>
  </si>
  <si>
    <t>Thu khác NS</t>
  </si>
  <si>
    <t>Thuế TTDDB</t>
  </si>
  <si>
    <t>Tỷ lệ %/Kế hoạch giao</t>
  </si>
  <si>
    <t>TÌNH HÌNH GIẢI NGÂN CÁC DỰ ÁN XDCB VÀ CÁC DỰ ÁN SỬ DỤNG NGUỒN SNKT MANG TÍNH CHẤT XDCB (Số liệu tính đến ngày 30/6/2021)</t>
  </si>
  <si>
    <r>
      <t xml:space="preserve">Các dự án khởi công mới chưa đủ điều kiện phân bổ vốn (Sau khi có Nghị quyết giao KH ĐTC giai đoạn 2021-2026 sẽ thực hiện phân bổ ), tiến độ thực hiện các công trình dự kiến phân tích tại </t>
    </r>
    <r>
      <rPr>
        <b/>
        <sz val="8"/>
        <rFont val="Times New Roman"/>
        <family val="1"/>
      </rPr>
      <t>Biểu 05</t>
    </r>
  </si>
  <si>
    <t>vường đền bù nên CT chưa thực hiện xong, Thi công đạt 90% khối lượng hoàn thành. phần còn lại sau khi giải quyết xong vướng mắc phần đền bù thực hiện giải ngân tiếp</t>
  </si>
  <si>
    <t>Đang trình QT dự án, Nhu cầu kinh phí giải ngân  250tr Dự kiến dư vốn 817tr</t>
  </si>
  <si>
    <t xml:space="preserve">Đang trình QT dự án, Nhu câu kinh phí  giải ngân được 240tr  số dư vốn 750tr </t>
  </si>
  <si>
    <t>ĐVT: Tr. đồng</t>
  </si>
  <si>
    <t xml:space="preserve">Trung tâm Y tế huyện </t>
  </si>
  <si>
    <t>Thu cấp quyền khai thác khoáng sản</t>
  </si>
  <si>
    <t>TÌNH HÌNH THỰC HIỆN THU NGÂN SÁCH NHÀ NƯỚC HUYỆN CHỢ ĐỒN NĂM 2022 (tính đến ngày 18/6/2022)</t>
  </si>
  <si>
    <t>(Kèm theo Báo cáo số             /UBND-TCKH ngày          tháng 6 năm 2022 của UBND huyện Chợ Đồn)</t>
  </si>
  <si>
    <t>Dự toán 2022</t>
  </si>
  <si>
    <t>Kết quả thực hiện đến 18/6/2022</t>
  </si>
  <si>
    <t>Biểu số 01</t>
  </si>
  <si>
    <t>BÁO CÁO KẾT QUẢ ƯỚC CHI NSĐP 6 THÁNG ĐẦU NĂM VÀ ƯỚC THỰC HIỆN NĂM 2022</t>
  </si>
  <si>
    <t>Lĩnh vực chi</t>
  </si>
  <si>
    <t>Dự toán  giao đầu năm 2022</t>
  </si>
  <si>
    <t>Thực hiện 6 tháng</t>
  </si>
  <si>
    <t>Ước thực hiện năm 2022</t>
  </si>
  <si>
    <t>So sánh TH và KH (%)</t>
  </si>
  <si>
    <t>So sánh ước thực hiện 6 tháng với DT (%)</t>
  </si>
  <si>
    <t>So sánh ước thực hiện năm 2022với DT (%)</t>
  </si>
  <si>
    <t>5=3/2</t>
  </si>
  <si>
    <t>TỔNG CHI NGÂN SÁCH ĐỊA PHƯƠNG</t>
  </si>
  <si>
    <t xml:space="preserve">A. Chi cân đối ngân sách </t>
  </si>
  <si>
    <t>I. Chi đầu tư phát triển</t>
  </si>
  <si>
    <t>1. Chi đầu tư XDCB vốn trong nước</t>
  </si>
  <si>
    <t>2. Chi đầu tư từ nguồn thu tiền sử dụng đất</t>
  </si>
  <si>
    <t>3. Chi đầu tư từ nguồn năm trước chuyển sang</t>
  </si>
  <si>
    <t>4. Nguồn khác</t>
  </si>
  <si>
    <t>II. Chi thường xuyên</t>
  </si>
  <si>
    <t xml:space="preserve">1. Chi SN kinh tế </t>
  </si>
  <si>
    <t>2. Chi SN giáo dục đào tạo - dạy nghề</t>
  </si>
  <si>
    <t>3. Chi SN y tế</t>
  </si>
  <si>
    <t>5. Chi SN hoạt động môi trường</t>
  </si>
  <si>
    <t>6. Chi SN văn hoá thông tin</t>
  </si>
  <si>
    <t>7. Chi SN thể dục thể thao</t>
  </si>
  <si>
    <t>8. Chi SN phát thanh truyền hình</t>
  </si>
  <si>
    <t>9. Chi đảm bảo xã hội</t>
  </si>
  <si>
    <t>10. Chi quản lý hành chính</t>
  </si>
  <si>
    <t xml:space="preserve">11. Chi an ninh </t>
  </si>
  <si>
    <t>12. Chi quốc phòng</t>
  </si>
  <si>
    <t>13. Chi khác ngân sách</t>
  </si>
  <si>
    <t xml:space="preserve">14. Chi thực hiện CCTL </t>
  </si>
  <si>
    <t>III. Dự phòng ngân sách</t>
  </si>
  <si>
    <t>B. Chi Chương trình mục tiêu, nhiệm vụ;</t>
  </si>
  <si>
    <t>1. Chương trình mục tiêu, nhiệm vụ</t>
  </si>
  <si>
    <t xml:space="preserve"> 1.1. Vốn đầu tư</t>
  </si>
  <si>
    <t xml:space="preserve"> 1.2. Vốn sự nghiệp</t>
  </si>
  <si>
    <t xml:space="preserve"> - Nguồn NS trung ương</t>
  </si>
  <si>
    <t xml:space="preserve"> - Nguồn NS tỉnh</t>
  </si>
  <si>
    <t>2. Chương trình mục tiêu quốc gia</t>
  </si>
  <si>
    <t>2.1. Chương trình MTQG giảm nghèo bền vững</t>
  </si>
  <si>
    <t xml:space="preserve"> - Vốn đầu tư</t>
  </si>
  <si>
    <t xml:space="preserve"> - Vốn sự nghiệp</t>
  </si>
  <si>
    <t>2.2. Chương trình MTQG XD nông thôn mới</t>
  </si>
  <si>
    <t>2.3. Chương trình MTQG phát triển KT-XH vùng ĐBDTTS và MN</t>
  </si>
  <si>
    <t>Kế hoạch năm 2022</t>
  </si>
  <si>
    <t>BÁO CÁO TÌNH THÌNH THỰC HIỆN THU NGÂN SÁCH NHÀ NƯỚC CỦA UBND CÁC XÃ, THỊ TRẤN NĂM 2022 (TÍNH ĐẾN NGÀY 18/6/2022)</t>
  </si>
  <si>
    <t>Kết quả thực hiện năm 2021</t>
  </si>
  <si>
    <t>11=10/2</t>
  </si>
  <si>
    <t>ĐVT:  Triệu đồng</t>
  </si>
  <si>
    <t>UBND xã TT Bằng Lũng</t>
  </si>
  <si>
    <t>UBND xã Phương Viên</t>
  </si>
  <si>
    <t>UBND xã Bằng Phúc</t>
  </si>
  <si>
    <t>UBND xã Đồng Thắng</t>
  </si>
  <si>
    <t>UBND xã Đại Sảo</t>
  </si>
  <si>
    <t>UBND xã Lương Bằng</t>
  </si>
  <si>
    <t>UBND xã Nghĩa Tá</t>
  </si>
  <si>
    <t>UBND xã Bình Trung</t>
  </si>
  <si>
    <t>UBND xã Yên Mỹ</t>
  </si>
  <si>
    <t>UBND xã Yên Thượng</t>
  </si>
  <si>
    <t>UBND xã Yên Thịnh</t>
  </si>
  <si>
    <t>UBND xã Bản Thi</t>
  </si>
  <si>
    <t>UBND xã Quảng Bạch</t>
  </si>
  <si>
    <t>UBND xã Tân Lập</t>
  </si>
  <si>
    <t>UBND xã Đồng Lạc</t>
  </si>
  <si>
    <t>UBND xã Nam Cường</t>
  </si>
  <si>
    <t>Thực hiện</t>
  </si>
  <si>
    <t>4. Chi SN khoa học công nghệ</t>
  </si>
  <si>
    <t>BÁO CÁO NGUỒN VỐN DỰ PHÒNG CẤP HUYỆN 6 THÁNG ĐẦU NĂM 2022</t>
  </si>
  <si>
    <t>Kinh phí mua sắm vật tư, phương tiện phòng hộ cá nhân phục vụ phòng, chống dịch Covid-19 (Đợt 1)</t>
  </si>
  <si>
    <t>Kinh phí cho Trung tâm y tế mua sắm vật tư, sửa chữa cơ sở vật chất, mua sắm thiết bị y tế, kinh phí thực hiện chế độ theo Nghị quyết 16/NQ-CP, chi khác phục vụ công tác phòng chống dịch bệnh covid-19 năm 2022</t>
  </si>
  <si>
    <t>Kinh phí thanh toán tiền mua vật tư, phương tiện phòng hộ cá nhân phục vụ phòng, chống dịch Covid-19 (Đợt 2)</t>
  </si>
  <si>
    <t>Phòng Kinh tế và Hạ tầng</t>
  </si>
  <si>
    <t>Kinh phí tổ chức gian hàng trưng bày, giới thiệu và bán các sản phẩm của huyện trong Chương trình ngày hội Nông sản - OCOP tỉnh Bắc Kạn năm 2022 và kinh phí "Kết nối giao thương giữa nhà cung cấp khu vực phía Bắc và Bắc Trung bộ với các Doanh nghiệp xuất khẩu và tổ chức xúc tiến thương mại"</t>
  </si>
  <si>
    <t>Phòng Văn Hóa và Thông tin</t>
  </si>
  <si>
    <t>Kinh phí tham gia các hoạt động "Tuần du lịch - di sản văn hóa Ba Bể năm 2022"</t>
  </si>
  <si>
    <t>Phòng Nông nghiệp và PTNT</t>
  </si>
  <si>
    <t>Kinh phí tổ chức Lễ công bố xã Phương Viên và xã Yên Thịnh đạt chuẩn Nông thôn mới năm 2021</t>
  </si>
  <si>
    <t>Tổng nguồn dự phòng còn dư đến hết 20/6/2022</t>
  </si>
  <si>
    <t>Nhiệm vụ chi phát sinh trong năm</t>
  </si>
  <si>
    <t>Giải trình</t>
  </si>
  <si>
    <t>Dịch bệnh COVID-19</t>
  </si>
  <si>
    <t>(Kèm theo Báo cáo số            /UBND-TCKH ngày    tháng 5 năm 2022 của UBND huyện Chợ Đồn)</t>
  </si>
  <si>
    <t>TỔNG SỐ</t>
  </si>
  <si>
    <t>Tăng chi đầu tư một số dự án quan trọng (Chi một số công trình, dự án  có tính chất đầu tư  XDCB)</t>
  </si>
  <si>
    <t>1.1.1</t>
  </si>
  <si>
    <t>Công trình: Nâng cấp hệ thống cống thoát nước một số đoạn tuyến đường nội thị thị trấn Bằng Lũng, huyện Chợ Đồn, tỉnh Bắc Kạn</t>
  </si>
  <si>
    <t>1.1.2</t>
  </si>
  <si>
    <t xml:space="preserve">Công trình: Xây dựng nhà bảo vệ, nhà để xe, tường rào và sửa chữa một số hạng mục Trường Trung học cơ sở Phương Viên, huyện Chợ Đồn, tỉnh Bắc Kạn </t>
  </si>
  <si>
    <t>1.1.3</t>
  </si>
  <si>
    <t>Công trình: Xây dựng tuyến kè bảo vệ cánh đồng Bản Tàn, TT Bằng Lũng, huyện Chợ Đồn, tỉnh Bắc Kạn</t>
  </si>
  <si>
    <t>1.1.4</t>
  </si>
  <si>
    <t>Công trình: Sửa chữa Hội trường, Nhà phụ trợ; Nâng cấp hệ thống điện nước, Hỗ trợ sửa chữa nhà Quân sự huyện đạt tiêu chuẩn "Sáng, Xanh, sạch, đẹp"</t>
  </si>
  <si>
    <t>1.1.5</t>
  </si>
  <si>
    <t>1.1.6</t>
  </si>
  <si>
    <t>Bổ sung nguồn vốn cho xã Ngọc Phái hoàn thành các tiêu để năm 2022 đạt chuẩn Nông thôn mới</t>
  </si>
  <si>
    <t>1.1.7</t>
  </si>
  <si>
    <t>Bổ sung nguồn vốn cho xã Quảng Bạch hoàn thành các tiêu để năm 2022 đạt chuẩn Nông thôn mới</t>
  </si>
  <si>
    <t>1.1.8</t>
  </si>
  <si>
    <t xml:space="preserve">Trả nợ công trình nhà Văn hóa xã Phương Viên </t>
  </si>
  <si>
    <t>1.1.9</t>
  </si>
  <si>
    <t>Sửa chữa, cải tạo, mở rộng nhà bếp UBND huyện</t>
  </si>
  <si>
    <t>1.1.10</t>
  </si>
  <si>
    <t>công trình Sửa chữa, nâng cấp tường bao Trường TH&amp;THCS Nghĩa Tá và trường Tiểu học Ngọc Phái (Phân trường Bản Cuôn 1), huyện Chợ Đồn, tỉnh Bắc Kạn</t>
  </si>
  <si>
    <t>Đối ứng kinh phí thực hiện giải phóng mặt bằng dự án Đầu tư xây dựng tuyến đường Quảng Bạch - Bằng Phúc, huyện Chợ Đồn</t>
  </si>
  <si>
    <t>BÁO CÁO NGUỒN TĂNG THU, TIẾT KIỆM CHI NGÂN SÁCH ĐỊA PHƯƠNG NĂM 2021 SANG NĂM 2022</t>
  </si>
  <si>
    <t>Tổng nguồn TT, TKC năm 2021 chuyển sang năm 2022 (Trđ)</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</si>
</sst>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_);_(* \(#,##0\);_(* &quot;-&quot;??_);_(@_)"/>
    <numFmt numFmtId="166" formatCode="_(* #,##0.0000000000_);_(* \(#,##0.0000000000\);_(* &quot;-&quot;??_);_(@_)"/>
    <numFmt numFmtId="167" formatCode="_(* #,##0.000_);_(* \(#,##0.000\);_(* &quot;-&quot;??_);_(@_)"/>
    <numFmt numFmtId="168" formatCode="_(* #,##0.0_);_(* \(#,##0.0\);_(* &quot;-&quot;??_);_(@_)"/>
    <numFmt numFmtId="169" formatCode="_-* #,##0.00\ _€_-;\-* #,##0.00\ _€_-;_-* &quot;-&quot;??\ _€_-;_-@_-"/>
    <numFmt numFmtId="170" formatCode="0.0"/>
    <numFmt numFmtId="171" formatCode="_-* #,##0.00_-;\-* #,##0.00_-;_-* &quot;-&quot;??_-;_-@_-"/>
    <numFmt numFmtId="172" formatCode="_-* #,##0_-;\-* #,##0_-;_-* &quot;-&quot;??_-;_-@_-"/>
  </numFmts>
  <fonts count="53" x14ac:knownFonts="1">
    <font>
      <sz val="11"/>
      <color theme="1"/>
      <name val="Arial"/>
      <family val="2"/>
      <scheme val="minor"/>
    </font>
    <font>
      <sz val="11"/>
      <color theme="1"/>
      <name val="Arial"/>
      <family val="2"/>
      <scheme val="minor"/>
    </font>
    <font>
      <sz val="13"/>
      <name val="Times New Roman"/>
      <family val="1"/>
    </font>
    <font>
      <sz val="13"/>
      <name val="Times New Roman"/>
      <family val="2"/>
    </font>
    <font>
      <b/>
      <sz val="14"/>
      <name val="Times New Roman"/>
      <family val="1"/>
    </font>
    <font>
      <i/>
      <sz val="13"/>
      <name val="Times New Roman"/>
      <family val="1"/>
    </font>
    <font>
      <b/>
      <sz val="13"/>
      <name val="Times New Roman"/>
      <family val="1"/>
    </font>
    <font>
      <sz val="12"/>
      <color indexed="8"/>
      <name val="Times New Roman"/>
      <family val="2"/>
    </font>
    <font>
      <sz val="13"/>
      <name val="Arial"/>
      <family val="2"/>
    </font>
    <font>
      <sz val="13"/>
      <color rgb="FFFF0000"/>
      <name val="Times New Roman"/>
      <family val="1"/>
    </font>
    <font>
      <sz val="12"/>
      <name val="Times New Roman"/>
      <family val="1"/>
    </font>
    <font>
      <b/>
      <sz val="12"/>
      <name val="Times New Roman"/>
      <family val="1"/>
    </font>
    <font>
      <b/>
      <sz val="10"/>
      <name val="Times New Roman"/>
      <family val="1"/>
    </font>
    <font>
      <sz val="10"/>
      <name val="Arial"/>
      <family val="2"/>
      <charset val="163"/>
    </font>
    <font>
      <sz val="10"/>
      <name val="Times New Roman"/>
      <family val="1"/>
    </font>
    <font>
      <b/>
      <sz val="11"/>
      <name val="Times New Roman"/>
      <family val="1"/>
    </font>
    <font>
      <sz val="10"/>
      <name val="Arial"/>
      <family val="2"/>
    </font>
    <font>
      <sz val="11"/>
      <name val="Times New Roman"/>
      <family val="1"/>
    </font>
    <font>
      <b/>
      <sz val="8"/>
      <name val="Times New Roman"/>
      <family val="1"/>
    </font>
    <font>
      <sz val="14"/>
      <name val="Times New Roman"/>
      <family val="1"/>
    </font>
    <font>
      <i/>
      <sz val="11"/>
      <name val="Times New Roman"/>
      <family val="1"/>
    </font>
    <font>
      <i/>
      <sz val="12"/>
      <name val="Times New Roman"/>
      <family val="1"/>
    </font>
    <font>
      <sz val="12"/>
      <color theme="1"/>
      <name val="Times New Roman"/>
      <family val="1"/>
    </font>
    <font>
      <b/>
      <sz val="14"/>
      <color theme="1"/>
      <name val="Times New Roman"/>
      <family val="1"/>
    </font>
    <font>
      <i/>
      <sz val="14"/>
      <color theme="1"/>
      <name val="Times New Roman"/>
      <family val="1"/>
    </font>
    <font>
      <sz val="14"/>
      <color theme="1"/>
      <name val="Times New Roman"/>
      <family val="1"/>
    </font>
    <font>
      <b/>
      <sz val="12"/>
      <color theme="1"/>
      <name val="Times New Roman"/>
      <family val="1"/>
    </font>
    <font>
      <b/>
      <i/>
      <sz val="14"/>
      <color theme="1"/>
      <name val="Times New Roman"/>
      <family val="1"/>
    </font>
    <font>
      <sz val="12"/>
      <color theme="1"/>
      <name val="Times New Roman"/>
      <family val="2"/>
    </font>
    <font>
      <sz val="8"/>
      <name val="Times New Roman"/>
      <family val="1"/>
    </font>
    <font>
      <i/>
      <sz val="8"/>
      <name val="Times New Roman"/>
      <family val="1"/>
    </font>
    <font>
      <i/>
      <sz val="12"/>
      <color theme="1"/>
      <name val="Times New Roman"/>
      <family val="1"/>
    </font>
    <font>
      <sz val="13"/>
      <color theme="1"/>
      <name val="Times New Roman"/>
      <family val="1"/>
    </font>
    <font>
      <b/>
      <sz val="13"/>
      <color theme="1"/>
      <name val="Times New Roman"/>
      <family val="1"/>
    </font>
    <font>
      <sz val="12"/>
      <color rgb="FF000000"/>
      <name val="Times New Roman"/>
      <family val="1"/>
    </font>
    <font>
      <sz val="12"/>
      <name val=".VnArial Narrow"/>
      <family val="2"/>
    </font>
    <font>
      <b/>
      <i/>
      <sz val="13"/>
      <color theme="1"/>
      <name val="Times New Roman"/>
      <family val="1"/>
    </font>
    <font>
      <i/>
      <sz val="14"/>
      <name val="Times New Roman"/>
      <family val="1"/>
    </font>
    <font>
      <b/>
      <sz val="11"/>
      <name val="Arial"/>
      <family val="2"/>
      <scheme val="minor"/>
    </font>
    <font>
      <sz val="10.5"/>
      <name val="Arial"/>
      <family val="2"/>
    </font>
    <font>
      <sz val="10.5"/>
      <name val="Times New Roman"/>
      <family val="1"/>
    </font>
    <font>
      <b/>
      <i/>
      <sz val="12"/>
      <name val="Times New Roman"/>
      <family val="1"/>
    </font>
    <font>
      <sz val="12"/>
      <name val=".VnTime"/>
      <family val="2"/>
    </font>
    <font>
      <sz val="10.5"/>
      <name val=".VnTime"/>
      <family val="2"/>
    </font>
    <font>
      <i/>
      <sz val="10.5"/>
      <name val="Times New Roman"/>
      <family val="1"/>
    </font>
    <font>
      <b/>
      <i/>
      <sz val="11"/>
      <name val="Times New Roman"/>
      <family val="1"/>
    </font>
    <font>
      <b/>
      <sz val="10.5"/>
      <name val="Times New Roman"/>
      <family val="1"/>
    </font>
    <font>
      <b/>
      <sz val="11"/>
      <name val=".VnTime"/>
      <family val="2"/>
    </font>
    <font>
      <sz val="11"/>
      <name val=".VnTime"/>
      <family val="2"/>
    </font>
    <font>
      <b/>
      <sz val="10.5"/>
      <name val="Arial"/>
      <family val="2"/>
    </font>
    <font>
      <sz val="9"/>
      <color theme="1"/>
      <name val="Times New Roman"/>
      <family val="2"/>
      <charset val="163"/>
    </font>
    <font>
      <b/>
      <sz val="12"/>
      <color rgb="FF000000"/>
      <name val="Times New Roman"/>
      <family val="1"/>
    </font>
    <font>
      <i/>
      <sz val="12"/>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s>
  <cellStyleXfs count="23">
    <xf numFmtId="0" fontId="0" fillId="0" borderId="0"/>
    <xf numFmtId="164" fontId="1" fillId="0" borderId="0" applyFont="0" applyFill="0" applyBorder="0" applyAlignment="0" applyProtection="0"/>
    <xf numFmtId="0" fontId="2" fillId="0" borderId="0"/>
    <xf numFmtId="164" fontId="7" fillId="0" borderId="0" applyFont="0" applyFill="0" applyBorder="0" applyAlignment="0" applyProtection="0"/>
    <xf numFmtId="0" fontId="8" fillId="0" borderId="0"/>
    <xf numFmtId="164" fontId="16" fillId="0" borderId="0" applyFont="0" applyFill="0" applyBorder="0" applyAlignment="0" applyProtection="0"/>
    <xf numFmtId="0" fontId="16" fillId="0" borderId="0"/>
    <xf numFmtId="0" fontId="10" fillId="0" borderId="0"/>
    <xf numFmtId="0" fontId="28" fillId="0" borderId="0"/>
    <xf numFmtId="0" fontId="1" fillId="0" borderId="0"/>
    <xf numFmtId="0" fontId="1" fillId="0" borderId="0"/>
    <xf numFmtId="0" fontId="28" fillId="0" borderId="0"/>
    <xf numFmtId="164" fontId="16" fillId="0" borderId="0" applyFont="0" applyFill="0" applyBorder="0" applyAlignment="0" applyProtection="0"/>
    <xf numFmtId="0" fontId="7" fillId="0" borderId="0"/>
    <xf numFmtId="9" fontId="1" fillId="0" borderId="0" applyFont="0" applyFill="0" applyBorder="0" applyAlignment="0" applyProtection="0"/>
    <xf numFmtId="0" fontId="1" fillId="0" borderId="0"/>
    <xf numFmtId="0" fontId="16" fillId="0" borderId="0"/>
    <xf numFmtId="169" fontId="13" fillId="0" borderId="0" applyFont="0" applyFill="0" applyBorder="0" applyAlignment="0" applyProtection="0"/>
    <xf numFmtId="0" fontId="19" fillId="0" borderId="0"/>
    <xf numFmtId="0" fontId="35" fillId="0" borderId="0"/>
    <xf numFmtId="0" fontId="16" fillId="0" borderId="0"/>
    <xf numFmtId="164" fontId="16" fillId="0" borderId="0" applyFont="0" applyFill="0" applyBorder="0" applyAlignment="0" applyProtection="0"/>
    <xf numFmtId="0" fontId="42" fillId="0" borderId="0"/>
  </cellStyleXfs>
  <cellXfs count="304">
    <xf numFmtId="0" fontId="0" fillId="0" borderId="0" xfId="0"/>
    <xf numFmtId="0" fontId="2" fillId="2" borderId="0" xfId="0" applyFont="1" applyFill="1"/>
    <xf numFmtId="3"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xf numFmtId="165" fontId="2" fillId="2" borderId="0" xfId="1" applyNumberFormat="1" applyFont="1" applyFill="1"/>
    <xf numFmtId="165" fontId="6" fillId="2" borderId="1" xfId="1" applyNumberFormat="1" applyFont="1" applyFill="1" applyBorder="1" applyAlignment="1">
      <alignment horizontal="center" vertical="center" wrapText="1"/>
    </xf>
    <xf numFmtId="0" fontId="9" fillId="2" borderId="0" xfId="0" applyFont="1" applyFill="1"/>
    <xf numFmtId="0" fontId="17" fillId="2" borderId="0" xfId="0" applyFont="1" applyFill="1" applyAlignment="1">
      <alignment horizontal="center"/>
    </xf>
    <xf numFmtId="0" fontId="17" fillId="2" borderId="0" xfId="0" applyFont="1" applyFill="1" applyAlignment="1"/>
    <xf numFmtId="0" fontId="15" fillId="2" borderId="10" xfId="0" applyFont="1" applyFill="1" applyBorder="1" applyAlignment="1">
      <alignment horizontal="center"/>
    </xf>
    <xf numFmtId="0" fontId="17" fillId="2" borderId="10" xfId="0" applyFont="1" applyFill="1" applyBorder="1" applyAlignment="1">
      <alignment horizontal="center"/>
    </xf>
    <xf numFmtId="0" fontId="23" fillId="0" borderId="0" xfId="0" applyFont="1"/>
    <xf numFmtId="0" fontId="25" fillId="0" borderId="0" xfId="0" applyFont="1" applyAlignment="1">
      <alignment wrapText="1"/>
    </xf>
    <xf numFmtId="0" fontId="25" fillId="0" borderId="0" xfId="0" applyFont="1"/>
    <xf numFmtId="164" fontId="24" fillId="0" borderId="0" xfId="1" applyFont="1" applyAlignment="1">
      <alignment horizontal="right"/>
    </xf>
    <xf numFmtId="0" fontId="23" fillId="0" borderId="1" xfId="0" applyFont="1" applyBorder="1" applyAlignment="1">
      <alignment horizontal="center" vertical="center" wrapText="1"/>
    </xf>
    <xf numFmtId="0" fontId="23" fillId="0" borderId="1" xfId="0" applyFont="1" applyBorder="1" applyAlignment="1">
      <alignment horizontal="center"/>
    </xf>
    <xf numFmtId="0" fontId="23" fillId="0" borderId="0" xfId="0" applyFont="1" applyAlignment="1">
      <alignment horizontal="left"/>
    </xf>
    <xf numFmtId="0" fontId="23" fillId="0" borderId="0" xfId="0" applyFont="1" applyAlignment="1"/>
    <xf numFmtId="0" fontId="6" fillId="2" borderId="2" xfId="8" applyFont="1" applyFill="1" applyBorder="1" applyAlignment="1">
      <alignment horizontal="center" vertical="center" wrapText="1"/>
    </xf>
    <xf numFmtId="0" fontId="6" fillId="2" borderId="1" xfId="8" applyFont="1" applyFill="1" applyBorder="1" applyAlignment="1">
      <alignment horizontal="center" vertical="center" wrapText="1"/>
    </xf>
    <xf numFmtId="3" fontId="5" fillId="2" borderId="0" xfId="0" applyNumberFormat="1" applyFont="1" applyFill="1" applyAlignment="1">
      <alignment horizontal="center" vertical="center" wrapText="1"/>
    </xf>
    <xf numFmtId="0" fontId="5" fillId="2" borderId="0" xfId="0" applyFont="1" applyFill="1" applyAlignment="1">
      <alignment horizontal="right" vertical="center" wrapText="1"/>
    </xf>
    <xf numFmtId="165" fontId="17" fillId="2" borderId="0" xfId="1" applyNumberFormat="1" applyFont="1" applyFill="1" applyAlignment="1"/>
    <xf numFmtId="165" fontId="17" fillId="2" borderId="0" xfId="1" applyNumberFormat="1" applyFont="1" applyFill="1" applyAlignment="1">
      <alignment horizontal="center"/>
    </xf>
    <xf numFmtId="0" fontId="20" fillId="2" borderId="0" xfId="0" applyFont="1" applyFill="1" applyAlignment="1">
      <alignment horizontal="center"/>
    </xf>
    <xf numFmtId="0" fontId="20" fillId="2" borderId="0" xfId="0" applyFont="1" applyFill="1" applyAlignment="1"/>
    <xf numFmtId="165" fontId="20" fillId="2" borderId="0" xfId="1" applyNumberFormat="1" applyFont="1" applyFill="1" applyAlignment="1"/>
    <xf numFmtId="165" fontId="20" fillId="2" borderId="0" xfId="1" applyNumberFormat="1" applyFont="1" applyFill="1" applyBorder="1" applyAlignment="1">
      <alignment horizontal="center"/>
    </xf>
    <xf numFmtId="0" fontId="20" fillId="2" borderId="0" xfId="0" applyFont="1" applyFill="1" applyAlignment="1">
      <alignment horizontal="right"/>
    </xf>
    <xf numFmtId="0" fontId="15" fillId="2" borderId="0" xfId="0" applyFont="1" applyFill="1" applyAlignment="1"/>
    <xf numFmtId="0" fontId="15" fillId="2" borderId="6" xfId="0" applyFont="1" applyFill="1" applyBorder="1" applyAlignment="1">
      <alignment horizontal="center" wrapText="1"/>
    </xf>
    <xf numFmtId="165" fontId="15" fillId="2" borderId="2" xfId="1" applyNumberFormat="1" applyFont="1" applyFill="1" applyBorder="1" applyAlignment="1">
      <alignment horizontal="center" wrapText="1"/>
    </xf>
    <xf numFmtId="0" fontId="15" fillId="2" borderId="9" xfId="0" applyFont="1" applyFill="1" applyBorder="1" applyAlignment="1">
      <alignment horizontal="center"/>
    </xf>
    <xf numFmtId="3" fontId="15" fillId="2" borderId="9" xfId="6" applyNumberFormat="1" applyFont="1" applyFill="1" applyBorder="1" applyAlignment="1">
      <alignment horizontal="left" wrapText="1"/>
    </xf>
    <xf numFmtId="165" fontId="15" fillId="2" borderId="9" xfId="1" quotePrefix="1" applyNumberFormat="1" applyFont="1" applyFill="1" applyBorder="1" applyAlignment="1">
      <alignment horizontal="right" wrapText="1"/>
    </xf>
    <xf numFmtId="165" fontId="17" fillId="2" borderId="9" xfId="1" applyNumberFormat="1" applyFont="1" applyFill="1" applyBorder="1" applyAlignment="1">
      <alignment horizontal="right" wrapText="1"/>
    </xf>
    <xf numFmtId="165" fontId="15" fillId="2" borderId="0" xfId="0" applyNumberFormat="1" applyFont="1" applyFill="1" applyBorder="1" applyAlignment="1"/>
    <xf numFmtId="165" fontId="17" fillId="0" borderId="10" xfId="1" applyNumberFormat="1" applyFont="1" applyBorder="1" applyAlignment="1">
      <alignment horizontal="left" wrapText="1"/>
    </xf>
    <xf numFmtId="165" fontId="17" fillId="2" borderId="10" xfId="1" applyNumberFormat="1" applyFont="1" applyFill="1" applyBorder="1" applyAlignment="1">
      <alignment horizontal="left" wrapText="1"/>
    </xf>
    <xf numFmtId="165" fontId="17" fillId="2" borderId="10" xfId="1" applyNumberFormat="1" applyFont="1" applyFill="1" applyBorder="1" applyAlignment="1">
      <alignment horizontal="right" wrapText="1"/>
    </xf>
    <xf numFmtId="165" fontId="17" fillId="2" borderId="0" xfId="0" applyNumberFormat="1" applyFont="1" applyFill="1" applyBorder="1" applyAlignment="1"/>
    <xf numFmtId="166" fontId="17" fillId="2" borderId="0" xfId="5" applyNumberFormat="1" applyFont="1" applyFill="1" applyBorder="1" applyAlignment="1"/>
    <xf numFmtId="0" fontId="17" fillId="2" borderId="0" xfId="0" applyFont="1" applyFill="1" applyBorder="1" applyAlignment="1"/>
    <xf numFmtId="0" fontId="17" fillId="0" borderId="10" xfId="0" applyFont="1" applyFill="1" applyBorder="1" applyAlignment="1">
      <alignment horizontal="left" wrapText="1"/>
    </xf>
    <xf numFmtId="0" fontId="17" fillId="2" borderId="10" xfId="0" applyFont="1" applyFill="1" applyBorder="1" applyAlignment="1"/>
    <xf numFmtId="3" fontId="15" fillId="2" borderId="10" xfId="0" applyNumberFormat="1" applyFont="1" applyFill="1" applyBorder="1" applyAlignment="1">
      <alignment horizontal="left" wrapText="1"/>
    </xf>
    <xf numFmtId="165" fontId="15" fillId="2" borderId="10" xfId="1" applyNumberFormat="1" applyFont="1" applyFill="1" applyBorder="1" applyAlignment="1">
      <alignment horizontal="left" wrapText="1"/>
    </xf>
    <xf numFmtId="165" fontId="15" fillId="2" borderId="10" xfId="1" applyNumberFormat="1" applyFont="1" applyFill="1" applyBorder="1" applyAlignment="1">
      <alignment horizontal="right" wrapText="1"/>
    </xf>
    <xf numFmtId="0" fontId="15" fillId="2" borderId="0" xfId="0" applyFont="1" applyFill="1" applyBorder="1" applyAlignment="1"/>
    <xf numFmtId="165" fontId="17" fillId="2" borderId="10" xfId="1" applyNumberFormat="1" applyFont="1" applyFill="1" applyBorder="1" applyAlignment="1"/>
    <xf numFmtId="165" fontId="15" fillId="2" borderId="10" xfId="1" applyNumberFormat="1" applyFont="1" applyFill="1" applyBorder="1" applyAlignment="1">
      <alignment horizontal="center"/>
    </xf>
    <xf numFmtId="165" fontId="15" fillId="2" borderId="10" xfId="1" applyNumberFormat="1" applyFont="1" applyFill="1" applyBorder="1" applyAlignment="1"/>
    <xf numFmtId="0" fontId="17" fillId="2" borderId="11" xfId="0" applyFont="1" applyFill="1" applyBorder="1" applyAlignment="1">
      <alignment horizontal="center"/>
    </xf>
    <xf numFmtId="165" fontId="17" fillId="2" borderId="11" xfId="1" applyNumberFormat="1" applyFont="1" applyFill="1" applyBorder="1" applyAlignment="1">
      <alignment horizontal="left" wrapText="1"/>
    </xf>
    <xf numFmtId="165" fontId="17" fillId="2" borderId="11" xfId="1" applyNumberFormat="1" applyFont="1" applyFill="1" applyBorder="1" applyAlignment="1"/>
    <xf numFmtId="165" fontId="17" fillId="2" borderId="10" xfId="1" applyNumberFormat="1" applyFont="1" applyFill="1" applyBorder="1" applyAlignment="1">
      <alignment horizontal="center"/>
    </xf>
    <xf numFmtId="165" fontId="29" fillId="2" borderId="0" xfId="1" applyNumberFormat="1" applyFont="1" applyFill="1" applyAlignment="1">
      <alignment horizontal="center"/>
    </xf>
    <xf numFmtId="165" fontId="30" fillId="2" borderId="0" xfId="1" applyNumberFormat="1" applyFont="1" applyFill="1" applyBorder="1" applyAlignment="1">
      <alignment horizontal="center"/>
    </xf>
    <xf numFmtId="9" fontId="29" fillId="2" borderId="10" xfId="1" applyNumberFormat="1" applyFont="1" applyFill="1" applyBorder="1" applyAlignment="1">
      <alignment horizontal="center" wrapText="1"/>
    </xf>
    <xf numFmtId="0" fontId="18" fillId="2" borderId="2" xfId="0" applyFont="1" applyFill="1" applyBorder="1" applyAlignment="1"/>
    <xf numFmtId="165" fontId="18" fillId="2" borderId="9" xfId="5" applyNumberFormat="1" applyFont="1" applyFill="1" applyBorder="1" applyAlignment="1"/>
    <xf numFmtId="0" fontId="29" fillId="0" borderId="10" xfId="0" applyFont="1" applyBorder="1" applyAlignment="1">
      <alignment horizontal="center" wrapText="1"/>
    </xf>
    <xf numFmtId="3" fontId="29" fillId="2" borderId="10" xfId="0" applyNumberFormat="1" applyFont="1" applyFill="1" applyBorder="1" applyAlignment="1">
      <alignment wrapText="1" shrinkToFit="1"/>
    </xf>
    <xf numFmtId="165" fontId="29" fillId="0" borderId="10" xfId="1" applyNumberFormat="1" applyFont="1" applyFill="1" applyBorder="1" applyAlignment="1">
      <alignment horizontal="center" wrapText="1"/>
    </xf>
    <xf numFmtId="3" fontId="18" fillId="2" borderId="10" xfId="0" applyNumberFormat="1" applyFont="1" applyFill="1" applyBorder="1" applyAlignment="1">
      <alignment wrapText="1" shrinkToFit="1"/>
    </xf>
    <xf numFmtId="0" fontId="18" fillId="2" borderId="10" xfId="0" applyFont="1" applyFill="1" applyBorder="1" applyAlignment="1"/>
    <xf numFmtId="0" fontId="29" fillId="2" borderId="10" xfId="0" applyFont="1" applyFill="1" applyBorder="1" applyAlignment="1"/>
    <xf numFmtId="0" fontId="29" fillId="2" borderId="0" xfId="0" applyFont="1" applyFill="1" applyAlignment="1"/>
    <xf numFmtId="165" fontId="17" fillId="2" borderId="11" xfId="1" applyNumberFormat="1" applyFont="1" applyFill="1" applyBorder="1" applyAlignment="1">
      <alignment horizontal="right" wrapText="1"/>
    </xf>
    <xf numFmtId="9" fontId="29" fillId="2" borderId="11" xfId="1" applyNumberFormat="1" applyFont="1" applyFill="1" applyBorder="1" applyAlignment="1">
      <alignment horizontal="center" wrapText="1"/>
    </xf>
    <xf numFmtId="9" fontId="18" fillId="2" borderId="2" xfId="1" applyNumberFormat="1" applyFont="1" applyFill="1" applyBorder="1" applyAlignment="1">
      <alignment horizontal="center" wrapText="1"/>
    </xf>
    <xf numFmtId="9" fontId="29" fillId="2" borderId="9" xfId="1" applyNumberFormat="1" applyFont="1" applyFill="1" applyBorder="1" applyAlignment="1">
      <alignment horizontal="center" wrapText="1"/>
    </xf>
    <xf numFmtId="9" fontId="18" fillId="2" borderId="10" xfId="1" applyNumberFormat="1" applyFont="1" applyFill="1" applyBorder="1" applyAlignment="1">
      <alignment horizontal="center" wrapText="1"/>
    </xf>
    <xf numFmtId="165" fontId="29" fillId="2" borderId="1" xfId="1" applyNumberFormat="1" applyFont="1" applyFill="1" applyBorder="1" applyAlignment="1">
      <alignment horizontal="center" wrapText="1"/>
    </xf>
    <xf numFmtId="0" fontId="14" fillId="2" borderId="0" xfId="0" applyFont="1" applyFill="1" applyAlignment="1">
      <alignment horizontal="right"/>
    </xf>
    <xf numFmtId="3" fontId="29" fillId="2" borderId="11" xfId="0" applyNumberFormat="1" applyFont="1" applyFill="1" applyBorder="1" applyAlignment="1">
      <alignment wrapText="1" shrinkToFit="1"/>
    </xf>
    <xf numFmtId="3" fontId="17" fillId="2" borderId="0" xfId="0" applyNumberFormat="1" applyFont="1" applyFill="1" applyBorder="1" applyAlignment="1">
      <alignment horizontal="center" wrapText="1"/>
    </xf>
    <xf numFmtId="0" fontId="29" fillId="0" borderId="16" xfId="0" applyFont="1" applyBorder="1" applyAlignment="1">
      <alignment horizontal="center" wrapText="1"/>
    </xf>
    <xf numFmtId="0" fontId="29" fillId="0" borderId="3" xfId="0" applyFont="1" applyBorder="1" applyAlignment="1">
      <alignment horizontal="center" wrapText="1"/>
    </xf>
    <xf numFmtId="0" fontId="17" fillId="2" borderId="10" xfId="0" applyFont="1" applyFill="1" applyBorder="1" applyAlignment="1">
      <alignment wrapText="1"/>
    </xf>
    <xf numFmtId="0" fontId="29" fillId="2" borderId="3" xfId="0" applyFont="1" applyFill="1" applyBorder="1" applyAlignment="1">
      <alignment horizontal="center" wrapText="1"/>
    </xf>
    <xf numFmtId="0" fontId="15" fillId="2" borderId="10" xfId="0" applyFont="1" applyFill="1" applyBorder="1" applyAlignment="1">
      <alignment wrapText="1"/>
    </xf>
    <xf numFmtId="0" fontId="17" fillId="2" borderId="11" xfId="0" applyFont="1" applyFill="1" applyBorder="1" applyAlignment="1">
      <alignment wrapText="1"/>
    </xf>
    <xf numFmtId="0" fontId="30" fillId="2" borderId="0" xfId="0" applyFont="1" applyFill="1" applyAlignment="1">
      <alignment horizontal="center"/>
    </xf>
    <xf numFmtId="0" fontId="23" fillId="0" borderId="0" xfId="0" applyFont="1" applyAlignment="1">
      <alignment horizontal="center"/>
    </xf>
    <xf numFmtId="0" fontId="23" fillId="0" borderId="9" xfId="0" applyFont="1" applyBorder="1" applyAlignment="1">
      <alignment horizontal="left" vertical="center" wrapText="1"/>
    </xf>
    <xf numFmtId="0" fontId="23" fillId="0" borderId="9" xfId="0" applyFont="1" applyBorder="1" applyAlignment="1">
      <alignment horizontal="left"/>
    </xf>
    <xf numFmtId="0" fontId="23" fillId="0" borderId="10" xfId="0" applyFont="1" applyBorder="1" applyAlignment="1">
      <alignment wrapText="1"/>
    </xf>
    <xf numFmtId="0" fontId="27" fillId="0" borderId="10" xfId="0" applyFont="1" applyBorder="1" applyAlignment="1">
      <alignment wrapText="1"/>
    </xf>
    <xf numFmtId="0" fontId="25" fillId="0" borderId="0" xfId="0" applyFont="1" applyAlignment="1">
      <alignment horizontal="center" wrapText="1"/>
    </xf>
    <xf numFmtId="0" fontId="25" fillId="0" borderId="0" xfId="0" applyFont="1" applyAlignment="1">
      <alignment horizontal="center"/>
    </xf>
    <xf numFmtId="168" fontId="25" fillId="0" borderId="0" xfId="1" applyNumberFormat="1" applyFont="1" applyAlignment="1">
      <alignment wrapText="1"/>
    </xf>
    <xf numFmtId="164" fontId="25" fillId="0" borderId="0" xfId="1" applyFont="1" applyAlignment="1">
      <alignment horizontal="right" wrapText="1"/>
    </xf>
    <xf numFmtId="164" fontId="23" fillId="0" borderId="1" xfId="1" applyFont="1" applyBorder="1" applyAlignment="1">
      <alignment horizontal="center" vertical="center" wrapText="1"/>
    </xf>
    <xf numFmtId="165" fontId="23" fillId="0" borderId="9" xfId="1" applyNumberFormat="1" applyFont="1" applyBorder="1" applyAlignment="1">
      <alignment horizontal="left" vertical="center" wrapText="1"/>
    </xf>
    <xf numFmtId="165" fontId="23" fillId="0" borderId="10" xfId="1" applyNumberFormat="1" applyFont="1" applyBorder="1" applyAlignment="1">
      <alignment wrapText="1"/>
    </xf>
    <xf numFmtId="164" fontId="25" fillId="0" borderId="0" xfId="1" applyFont="1" applyAlignment="1">
      <alignment wrapText="1"/>
    </xf>
    <xf numFmtId="0" fontId="32" fillId="0" borderId="10" xfId="0" applyFont="1" applyBorder="1" applyAlignment="1"/>
    <xf numFmtId="165" fontId="32" fillId="0" borderId="10" xfId="1" applyNumberFormat="1" applyFont="1" applyBorder="1" applyAlignment="1">
      <alignment wrapText="1"/>
    </xf>
    <xf numFmtId="0" fontId="32" fillId="0" borderId="0" xfId="0" applyFont="1" applyAlignment="1"/>
    <xf numFmtId="164" fontId="32" fillId="0" borderId="10" xfId="1" applyFont="1" applyBorder="1" applyAlignment="1">
      <alignment wrapText="1"/>
    </xf>
    <xf numFmtId="0" fontId="32" fillId="0" borderId="17" xfId="0" applyFont="1" applyBorder="1" applyAlignment="1"/>
    <xf numFmtId="165" fontId="32" fillId="0" borderId="17" xfId="1" applyNumberFormat="1" applyFont="1" applyBorder="1" applyAlignment="1">
      <alignment wrapText="1"/>
    </xf>
    <xf numFmtId="0" fontId="36" fillId="0" borderId="11" xfId="0" applyFont="1" applyBorder="1" applyAlignment="1">
      <alignment wrapText="1"/>
    </xf>
    <xf numFmtId="165" fontId="33" fillId="0" borderId="11" xfId="1" applyNumberFormat="1" applyFont="1" applyBorder="1" applyAlignment="1">
      <alignment wrapText="1"/>
    </xf>
    <xf numFmtId="0" fontId="33" fillId="0" borderId="11" xfId="0" applyFont="1" applyBorder="1" applyAlignment="1">
      <alignment horizontal="center" wrapText="1"/>
    </xf>
    <xf numFmtId="0" fontId="33" fillId="0" borderId="0" xfId="0" applyFont="1" applyAlignment="1"/>
    <xf numFmtId="0" fontId="17" fillId="2" borderId="1" xfId="0" applyFont="1" applyFill="1" applyBorder="1" applyAlignment="1">
      <alignment horizontal="center" wrapText="1"/>
    </xf>
    <xf numFmtId="0" fontId="20" fillId="2" borderId="0" xfId="0" applyFont="1" applyFill="1" applyBorder="1" applyAlignment="1">
      <alignment horizontal="center"/>
    </xf>
    <xf numFmtId="165" fontId="17" fillId="2" borderId="1" xfId="1" applyNumberFormat="1" applyFont="1" applyFill="1" applyBorder="1" applyAlignment="1">
      <alignment horizontal="center" wrapText="1"/>
    </xf>
    <xf numFmtId="0" fontId="10" fillId="0" borderId="0" xfId="0" applyFont="1"/>
    <xf numFmtId="165" fontId="10" fillId="0" borderId="0" xfId="1" applyNumberFormat="1" applyFont="1"/>
    <xf numFmtId="0" fontId="10" fillId="0" borderId="1" xfId="0" applyFont="1" applyBorder="1" applyAlignment="1">
      <alignment horizontal="center"/>
    </xf>
    <xf numFmtId="165" fontId="11" fillId="0" borderId="1" xfId="1" applyNumberFormat="1" applyFont="1" applyBorder="1" applyAlignment="1">
      <alignment horizontal="center"/>
    </xf>
    <xf numFmtId="165" fontId="11" fillId="0" borderId="1" xfId="1" applyNumberFormat="1" applyFont="1" applyBorder="1"/>
    <xf numFmtId="0" fontId="17" fillId="2" borderId="10" xfId="0" applyFont="1" applyFill="1" applyBorder="1" applyAlignment="1">
      <alignment horizontal="left" wrapText="1"/>
    </xf>
    <xf numFmtId="165" fontId="38" fillId="2" borderId="10" xfId="1" applyNumberFormat="1" applyFont="1" applyFill="1" applyBorder="1" applyAlignment="1">
      <alignment horizontal="left" wrapText="1"/>
    </xf>
    <xf numFmtId="165" fontId="6" fillId="2" borderId="1" xfId="3" applyNumberFormat="1" applyFont="1" applyFill="1" applyBorder="1"/>
    <xf numFmtId="165" fontId="2" fillId="2" borderId="1" xfId="1" applyNumberFormat="1" applyFont="1" applyFill="1" applyBorder="1"/>
    <xf numFmtId="0" fontId="2" fillId="2" borderId="1" xfId="8" applyFont="1" applyFill="1" applyBorder="1" applyAlignment="1">
      <alignment horizontal="center" vertical="center" wrapText="1"/>
    </xf>
    <xf numFmtId="0" fontId="2" fillId="2" borderId="1" xfId="8" applyFont="1" applyFill="1" applyBorder="1" applyAlignment="1">
      <alignment vertical="center" wrapText="1"/>
    </xf>
    <xf numFmtId="165" fontId="2" fillId="2" borderId="1" xfId="3" applyNumberFormat="1" applyFont="1" applyFill="1" applyBorder="1"/>
    <xf numFmtId="0" fontId="2" fillId="2" borderId="1" xfId="4" applyNumberFormat="1" applyFont="1" applyFill="1" applyBorder="1" applyAlignment="1" applyProtection="1">
      <alignment horizontal="left" wrapText="1"/>
    </xf>
    <xf numFmtId="0" fontId="6" fillId="2" borderId="1" xfId="8" applyFont="1" applyFill="1" applyBorder="1" applyAlignment="1">
      <alignment vertical="center" wrapText="1"/>
    </xf>
    <xf numFmtId="165" fontId="6" fillId="2" borderId="1" xfId="1" applyNumberFormat="1" applyFont="1" applyFill="1" applyBorder="1"/>
    <xf numFmtId="0" fontId="5" fillId="2" borderId="1" xfId="8" applyFont="1" applyFill="1" applyBorder="1" applyAlignment="1">
      <alignment horizontal="center" vertical="center" wrapText="1"/>
    </xf>
    <xf numFmtId="0" fontId="5" fillId="2" borderId="1" xfId="8" applyFont="1" applyFill="1" applyBorder="1" applyAlignment="1">
      <alignment vertical="center" wrapText="1"/>
    </xf>
    <xf numFmtId="165" fontId="5" fillId="2" borderId="1" xfId="3" applyNumberFormat="1" applyFont="1" applyFill="1" applyBorder="1"/>
    <xf numFmtId="0" fontId="39" fillId="0" borderId="0" xfId="0" applyFont="1"/>
    <xf numFmtId="0" fontId="39" fillId="0" borderId="0" xfId="0" applyFont="1" applyFill="1"/>
    <xf numFmtId="0" fontId="39" fillId="2" borderId="0" xfId="0" applyFont="1" applyFill="1"/>
    <xf numFmtId="3" fontId="40" fillId="0" borderId="0" xfId="0" applyNumberFormat="1" applyFont="1"/>
    <xf numFmtId="170" fontId="19" fillId="2" borderId="0" xfId="22" applyNumberFormat="1" applyFont="1" applyFill="1" applyAlignment="1">
      <alignment horizontal="center" vertical="center" wrapText="1"/>
    </xf>
    <xf numFmtId="170" fontId="5" fillId="0" borderId="0" xfId="22" applyNumberFormat="1" applyFont="1" applyAlignment="1">
      <alignment horizontal="center" vertical="center" wrapText="1"/>
    </xf>
    <xf numFmtId="0" fontId="43" fillId="0" borderId="0" xfId="22" applyFont="1"/>
    <xf numFmtId="0" fontId="48" fillId="0" borderId="1" xfId="22" applyFont="1" applyBorder="1" applyAlignment="1">
      <alignment horizontal="center" vertical="center"/>
    </xf>
    <xf numFmtId="0" fontId="17" fillId="0" borderId="1" xfId="22" applyFont="1" applyBorder="1" applyAlignment="1">
      <alignment horizontal="center" vertical="center"/>
    </xf>
    <xf numFmtId="0" fontId="17" fillId="0" borderId="1" xfId="22" applyFont="1" applyFill="1" applyBorder="1" applyAlignment="1">
      <alignment horizontal="center" vertical="center"/>
    </xf>
    <xf numFmtId="0" fontId="17" fillId="2" borderId="1" xfId="22" applyFont="1" applyFill="1" applyBorder="1" applyAlignment="1">
      <alignment horizontal="center" vertical="center"/>
    </xf>
    <xf numFmtId="3" fontId="17" fillId="0" borderId="1" xfId="0" applyNumberFormat="1" applyFont="1" applyBorder="1" applyAlignment="1">
      <alignment horizontal="center" vertical="center"/>
    </xf>
    <xf numFmtId="0" fontId="40" fillId="2" borderId="1" xfId="22" applyFont="1" applyFill="1" applyBorder="1" applyAlignment="1">
      <alignment horizontal="center" vertical="center"/>
    </xf>
    <xf numFmtId="0" fontId="39" fillId="0" borderId="0" xfId="0" applyFont="1" applyAlignment="1">
      <alignment vertical="center"/>
    </xf>
    <xf numFmtId="170" fontId="15" fillId="0" borderId="9" xfId="22" applyNumberFormat="1" applyFont="1" applyFill="1" applyBorder="1" applyAlignment="1">
      <alignment horizontal="center" vertical="center"/>
    </xf>
    <xf numFmtId="3" fontId="15" fillId="0" borderId="9" xfId="22" applyNumberFormat="1" applyFont="1" applyFill="1" applyBorder="1" applyAlignment="1">
      <alignment vertical="center"/>
    </xf>
    <xf numFmtId="3" fontId="40" fillId="0" borderId="14" xfId="22" applyNumberFormat="1" applyFont="1" applyBorder="1"/>
    <xf numFmtId="3" fontId="46" fillId="0" borderId="14" xfId="22" applyNumberFormat="1" applyFont="1" applyBorder="1"/>
    <xf numFmtId="3" fontId="46" fillId="3" borderId="9" xfId="22" applyNumberFormat="1" applyFont="1" applyFill="1" applyBorder="1" applyAlignment="1">
      <alignment vertical="center"/>
    </xf>
    <xf numFmtId="170" fontId="15" fillId="0" borderId="10" xfId="22" applyNumberFormat="1" applyFont="1" applyFill="1" applyBorder="1" applyAlignment="1">
      <alignment vertical="center"/>
    </xf>
    <xf numFmtId="3" fontId="15" fillId="0" borderId="10" xfId="22" applyNumberFormat="1" applyFont="1" applyFill="1" applyBorder="1" applyAlignment="1">
      <alignment vertical="center"/>
    </xf>
    <xf numFmtId="10" fontId="17" fillId="0" borderId="10" xfId="14" applyNumberFormat="1" applyFont="1" applyFill="1" applyBorder="1" applyAlignment="1">
      <alignment vertical="center"/>
    </xf>
    <xf numFmtId="3" fontId="39" fillId="0" borderId="0" xfId="0" applyNumberFormat="1" applyFont="1"/>
    <xf numFmtId="3" fontId="46" fillId="3" borderId="10" xfId="22" applyNumberFormat="1" applyFont="1" applyFill="1" applyBorder="1" applyAlignment="1">
      <alignment vertical="center"/>
    </xf>
    <xf numFmtId="0" fontId="17" fillId="0" borderId="10" xfId="22" applyFont="1" applyFill="1" applyBorder="1" applyAlignment="1">
      <alignment vertical="center"/>
    </xf>
    <xf numFmtId="3" fontId="17" fillId="0" borderId="10" xfId="22" applyNumberFormat="1" applyFont="1" applyFill="1" applyBorder="1" applyAlignment="1">
      <alignment vertical="center"/>
    </xf>
    <xf numFmtId="0" fontId="17" fillId="0" borderId="10" xfId="22" applyFont="1" applyFill="1" applyBorder="1" applyAlignment="1">
      <alignment vertical="center" wrapText="1"/>
    </xf>
    <xf numFmtId="0" fontId="17" fillId="0" borderId="10" xfId="22" applyNumberFormat="1" applyFont="1" applyFill="1" applyBorder="1" applyAlignment="1">
      <alignment vertical="center"/>
    </xf>
    <xf numFmtId="172" fontId="17" fillId="0" borderId="10" xfId="1" applyNumberFormat="1" applyFont="1" applyFill="1" applyBorder="1" applyAlignment="1">
      <alignment horizontal="right" vertical="center" wrapText="1"/>
    </xf>
    <xf numFmtId="3" fontId="15" fillId="0" borderId="10" xfId="0" applyNumberFormat="1" applyFont="1" applyFill="1" applyBorder="1" applyAlignment="1">
      <alignment vertical="center"/>
    </xf>
    <xf numFmtId="170" fontId="17" fillId="0" borderId="10" xfId="22" applyNumberFormat="1" applyFont="1" applyFill="1" applyBorder="1" applyAlignment="1">
      <alignment vertical="center"/>
    </xf>
    <xf numFmtId="3" fontId="17" fillId="0" borderId="10" xfId="0" applyNumberFormat="1" applyFont="1" applyFill="1" applyBorder="1" applyAlignment="1">
      <alignment vertical="center"/>
    </xf>
    <xf numFmtId="3" fontId="40" fillId="2" borderId="10" xfId="22" applyNumberFormat="1" applyFont="1" applyFill="1" applyBorder="1"/>
    <xf numFmtId="0" fontId="17" fillId="0" borderId="10" xfId="22" applyNumberFormat="1" applyFont="1" applyFill="1" applyBorder="1" applyAlignment="1">
      <alignment vertical="center" wrapText="1"/>
    </xf>
    <xf numFmtId="0" fontId="15" fillId="0" borderId="10" xfId="22" applyNumberFormat="1" applyFont="1" applyFill="1" applyBorder="1" applyAlignment="1">
      <alignment vertical="center"/>
    </xf>
    <xf numFmtId="171" fontId="15" fillId="0" borderId="10" xfId="1" applyNumberFormat="1" applyFont="1" applyFill="1" applyBorder="1" applyAlignment="1">
      <alignment vertical="center" wrapText="1"/>
    </xf>
    <xf numFmtId="10" fontId="17" fillId="0" borderId="10" xfId="14" applyNumberFormat="1" applyFont="1" applyFill="1" applyBorder="1" applyAlignment="1">
      <alignment vertical="center" wrapText="1"/>
    </xf>
    <xf numFmtId="0" fontId="15" fillId="0" borderId="10" xfId="22" applyNumberFormat="1" applyFont="1" applyFill="1" applyBorder="1" applyAlignment="1">
      <alignment vertical="center" wrapText="1"/>
    </xf>
    <xf numFmtId="3" fontId="15" fillId="0" borderId="10" xfId="22" applyNumberFormat="1" applyFont="1" applyFill="1" applyBorder="1" applyAlignment="1">
      <alignment vertical="center" wrapText="1"/>
    </xf>
    <xf numFmtId="10" fontId="15" fillId="0" borderId="10" xfId="14" applyNumberFormat="1" applyFont="1" applyFill="1" applyBorder="1" applyAlignment="1">
      <alignment vertical="center"/>
    </xf>
    <xf numFmtId="0" fontId="45" fillId="0" borderId="10" xfId="22" applyNumberFormat="1" applyFont="1" applyFill="1" applyBorder="1" applyAlignment="1">
      <alignment vertical="center" wrapText="1"/>
    </xf>
    <xf numFmtId="3" fontId="45" fillId="0" borderId="10" xfId="22" applyNumberFormat="1" applyFont="1" applyFill="1" applyBorder="1" applyAlignment="1">
      <alignment vertical="center" wrapText="1"/>
    </xf>
    <xf numFmtId="10" fontId="45" fillId="0" borderId="10" xfId="14" applyNumberFormat="1" applyFont="1" applyFill="1" applyBorder="1" applyAlignment="1">
      <alignment vertical="center"/>
    </xf>
    <xf numFmtId="0" fontId="49" fillId="2" borderId="0" xfId="0" applyFont="1" applyFill="1"/>
    <xf numFmtId="3" fontId="17" fillId="0" borderId="10" xfId="22" applyNumberFormat="1" applyFont="1" applyFill="1" applyBorder="1" applyAlignment="1">
      <alignment vertical="center" wrapText="1"/>
    </xf>
    <xf numFmtId="3" fontId="39" fillId="2" borderId="0" xfId="0" applyNumberFormat="1" applyFont="1" applyFill="1"/>
    <xf numFmtId="0" fontId="20" fillId="0" borderId="10" xfId="22" applyNumberFormat="1" applyFont="1" applyFill="1" applyBorder="1" applyAlignment="1">
      <alignment vertical="center" wrapText="1"/>
    </xf>
    <xf numFmtId="10" fontId="20" fillId="0" borderId="10" xfId="14" applyNumberFormat="1" applyFont="1" applyFill="1" applyBorder="1" applyAlignment="1">
      <alignment vertical="center"/>
    </xf>
    <xf numFmtId="165" fontId="39" fillId="2" borderId="0" xfId="1" applyNumberFormat="1" applyFont="1" applyFill="1"/>
    <xf numFmtId="171" fontId="17" fillId="0" borderId="10" xfId="1" applyNumberFormat="1" applyFont="1" applyFill="1" applyBorder="1" applyAlignment="1">
      <alignment vertical="center" wrapText="1"/>
    </xf>
    <xf numFmtId="0" fontId="45" fillId="0" borderId="14" xfId="22" applyNumberFormat="1" applyFont="1" applyFill="1" applyBorder="1" applyAlignment="1">
      <alignment vertical="center" wrapText="1"/>
    </xf>
    <xf numFmtId="3" fontId="45" fillId="0" borderId="14" xfId="22" applyNumberFormat="1" applyFont="1" applyFill="1" applyBorder="1" applyAlignment="1">
      <alignment vertical="center" wrapText="1"/>
    </xf>
    <xf numFmtId="3" fontId="20" fillId="0" borderId="10" xfId="22" applyNumberFormat="1" applyFont="1" applyFill="1" applyBorder="1" applyAlignment="1">
      <alignment vertical="center" wrapText="1"/>
    </xf>
    <xf numFmtId="3" fontId="40" fillId="0" borderId="14" xfId="22" applyNumberFormat="1" applyFont="1" applyFill="1" applyBorder="1"/>
    <xf numFmtId="3" fontId="46" fillId="0" borderId="14" xfId="22" applyNumberFormat="1" applyFont="1" applyFill="1" applyBorder="1"/>
    <xf numFmtId="0" fontId="17" fillId="0" borderId="14" xfId="22" applyNumberFormat="1" applyFont="1" applyFill="1" applyBorder="1" applyAlignment="1">
      <alignment vertical="center" wrapText="1"/>
    </xf>
    <xf numFmtId="3" fontId="17" fillId="0" borderId="14" xfId="22" applyNumberFormat="1" applyFont="1" applyFill="1" applyBorder="1" applyAlignment="1">
      <alignment vertical="center" wrapText="1"/>
    </xf>
    <xf numFmtId="10" fontId="15" fillId="0" borderId="14" xfId="14" applyNumberFormat="1" applyFont="1" applyFill="1" applyBorder="1" applyAlignment="1">
      <alignment vertical="center"/>
    </xf>
    <xf numFmtId="0" fontId="20" fillId="0" borderId="11" xfId="22" applyNumberFormat="1" applyFont="1" applyFill="1" applyBorder="1" applyAlignment="1">
      <alignment vertical="center" wrapText="1"/>
    </xf>
    <xf numFmtId="3" fontId="20" fillId="0" borderId="11" xfId="22" applyNumberFormat="1" applyFont="1" applyFill="1" applyBorder="1" applyAlignment="1">
      <alignment vertical="center" wrapText="1"/>
    </xf>
    <xf numFmtId="10" fontId="45" fillId="0" borderId="11" xfId="14" applyNumberFormat="1" applyFont="1" applyFill="1" applyBorder="1" applyAlignment="1">
      <alignment vertical="center"/>
    </xf>
    <xf numFmtId="10" fontId="20" fillId="0" borderId="11" xfId="14" applyNumberFormat="1" applyFont="1" applyFill="1" applyBorder="1" applyAlignment="1">
      <alignment vertical="center"/>
    </xf>
    <xf numFmtId="3" fontId="50" fillId="0" borderId="1" xfId="0"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165" fontId="10" fillId="0" borderId="1" xfId="1" applyNumberFormat="1" applyFont="1" applyBorder="1"/>
    <xf numFmtId="0" fontId="44" fillId="0" borderId="0" xfId="22" applyFont="1" applyFill="1" applyBorder="1" applyAlignment="1"/>
    <xf numFmtId="0" fontId="45" fillId="0" borderId="0" xfId="22" applyFont="1" applyBorder="1" applyAlignment="1">
      <alignment horizontal="right"/>
    </xf>
    <xf numFmtId="0" fontId="45" fillId="0" borderId="12" xfId="22" applyFont="1" applyBorder="1" applyAlignment="1">
      <alignment horizontal="right"/>
    </xf>
    <xf numFmtId="0" fontId="2" fillId="0" borderId="10" xfId="20" applyFont="1" applyBorder="1" applyAlignment="1">
      <alignment horizontal="left" vertical="center" wrapText="1"/>
    </xf>
    <xf numFmtId="0" fontId="2" fillId="0" borderId="3" xfId="0" applyFont="1" applyBorder="1" applyAlignment="1">
      <alignment wrapText="1"/>
    </xf>
    <xf numFmtId="0" fontId="6" fillId="0" borderId="3" xfId="0" applyFont="1" applyBorder="1" applyAlignment="1">
      <alignment wrapText="1"/>
    </xf>
    <xf numFmtId="0" fontId="2" fillId="2" borderId="3" xfId="0" applyFont="1" applyFill="1" applyBorder="1" applyAlignment="1">
      <alignment wrapText="1"/>
    </xf>
    <xf numFmtId="0" fontId="33" fillId="0" borderId="10" xfId="0" applyFont="1" applyBorder="1" applyAlignment="1"/>
    <xf numFmtId="165" fontId="33" fillId="0" borderId="10" xfId="1" applyNumberFormat="1" applyFont="1" applyBorder="1" applyAlignment="1">
      <alignment wrapText="1"/>
    </xf>
    <xf numFmtId="0" fontId="6" fillId="2" borderId="3" xfId="0" applyFont="1" applyFill="1" applyBorder="1" applyAlignment="1">
      <alignment wrapText="1"/>
    </xf>
    <xf numFmtId="0" fontId="6" fillId="0" borderId="10" xfId="20" applyFont="1" applyBorder="1" applyAlignment="1">
      <alignment horizontal="left" vertical="center"/>
    </xf>
    <xf numFmtId="0" fontId="25" fillId="0" borderId="0" xfId="0" applyFont="1" applyAlignment="1">
      <alignment vertical="center"/>
    </xf>
    <xf numFmtId="0" fontId="23" fillId="0" borderId="1" xfId="0" applyFont="1" applyBorder="1" applyAlignment="1">
      <alignment vertical="center"/>
    </xf>
    <xf numFmtId="0" fontId="23" fillId="0" borderId="9" xfId="0" applyFont="1" applyBorder="1" applyAlignment="1">
      <alignment vertical="center"/>
    </xf>
    <xf numFmtId="0" fontId="23" fillId="0" borderId="10" xfId="0" applyFont="1" applyBorder="1" applyAlignment="1"/>
    <xf numFmtId="0" fontId="33" fillId="0" borderId="11" xfId="0" applyFont="1" applyBorder="1" applyAlignment="1"/>
    <xf numFmtId="165" fontId="25" fillId="0" borderId="0" xfId="1" applyNumberFormat="1" applyFont="1"/>
    <xf numFmtId="165" fontId="25" fillId="0" borderId="0" xfId="1" applyNumberFormat="1" applyFont="1" applyAlignment="1">
      <alignment horizontal="right"/>
    </xf>
    <xf numFmtId="165" fontId="23" fillId="0" borderId="1" xfId="1" applyNumberFormat="1" applyFont="1" applyBorder="1" applyAlignment="1">
      <alignment horizontal="center" vertical="center"/>
    </xf>
    <xf numFmtId="165" fontId="23" fillId="0" borderId="9" xfId="1" applyNumberFormat="1" applyFont="1" applyBorder="1" applyAlignment="1">
      <alignment horizontal="left" vertical="center"/>
    </xf>
    <xf numFmtId="165" fontId="23" fillId="0" borderId="10" xfId="1" applyNumberFormat="1" applyFont="1" applyBorder="1" applyAlignment="1"/>
    <xf numFmtId="165" fontId="33" fillId="0" borderId="10" xfId="1" applyNumberFormat="1" applyFont="1" applyBorder="1" applyAlignment="1"/>
    <xf numFmtId="165" fontId="32" fillId="0" borderId="10" xfId="1" applyNumberFormat="1" applyFont="1" applyBorder="1" applyAlignment="1"/>
    <xf numFmtId="165" fontId="33" fillId="0" borderId="17" xfId="1" applyNumberFormat="1" applyFont="1" applyBorder="1" applyAlignment="1"/>
    <xf numFmtId="165" fontId="32" fillId="0" borderId="0" xfId="1" applyNumberFormat="1" applyFont="1" applyAlignment="1"/>
    <xf numFmtId="165" fontId="33" fillId="0" borderId="11" xfId="1" applyNumberFormat="1" applyFont="1" applyBorder="1" applyAlignment="1"/>
    <xf numFmtId="167" fontId="22" fillId="0" borderId="0" xfId="1" applyNumberFormat="1" applyFont="1"/>
    <xf numFmtId="0" fontId="34" fillId="0" borderId="2" xfId="0" applyFont="1" applyBorder="1"/>
    <xf numFmtId="0" fontId="51" fillId="0" borderId="2" xfId="0" applyFont="1" applyBorder="1" applyAlignment="1">
      <alignment horizontal="center" wrapText="1"/>
    </xf>
    <xf numFmtId="0" fontId="26" fillId="4" borderId="1" xfId="0" applyFont="1" applyFill="1" applyBorder="1" applyAlignment="1">
      <alignment horizontal="center" wrapText="1"/>
    </xf>
    <xf numFmtId="0" fontId="26" fillId="4" borderId="1" xfId="0" applyFont="1" applyFill="1" applyBorder="1" applyAlignment="1">
      <alignment horizontal="justify" wrapText="1"/>
    </xf>
    <xf numFmtId="0" fontId="22" fillId="4" borderId="1" xfId="0" applyFont="1" applyFill="1" applyBorder="1" applyAlignment="1">
      <alignment horizontal="center" wrapText="1"/>
    </xf>
    <xf numFmtId="0" fontId="10" fillId="2" borderId="1" xfId="0" applyFont="1" applyFill="1" applyBorder="1" applyAlignment="1">
      <alignment horizontal="justify" vertical="center"/>
    </xf>
    <xf numFmtId="0" fontId="26" fillId="0" borderId="0" xfId="0" applyFont="1"/>
    <xf numFmtId="0" fontId="22" fillId="0" borderId="0" xfId="0" applyFont="1"/>
    <xf numFmtId="0" fontId="22" fillId="0" borderId="0" xfId="0" applyFont="1" applyAlignment="1">
      <alignment wrapText="1"/>
    </xf>
    <xf numFmtId="167" fontId="51" fillId="0" borderId="2" xfId="1" applyNumberFormat="1" applyFont="1" applyBorder="1"/>
    <xf numFmtId="167" fontId="51" fillId="0" borderId="1" xfId="1" applyNumberFormat="1" applyFont="1" applyBorder="1"/>
    <xf numFmtId="167" fontId="22" fillId="4" borderId="1" xfId="1" applyNumberFormat="1" applyFont="1" applyFill="1" applyBorder="1" applyAlignment="1">
      <alignment horizontal="justify" wrapText="1"/>
    </xf>
    <xf numFmtId="165" fontId="6" fillId="2" borderId="1" xfId="1" applyNumberFormat="1" applyFont="1" applyFill="1" applyBorder="1" applyAlignment="1">
      <alignment horizontal="center" vertical="center" wrapText="1"/>
    </xf>
    <xf numFmtId="164" fontId="3" fillId="2" borderId="0" xfId="1" applyFont="1" applyFill="1" applyAlignment="1">
      <alignment horizontal="right"/>
    </xf>
    <xf numFmtId="0" fontId="4" fillId="2" borderId="0" xfId="0" applyFont="1" applyFill="1" applyAlignment="1">
      <alignment horizontal="center" vertical="center" wrapText="1"/>
    </xf>
    <xf numFmtId="3" fontId="5" fillId="2" borderId="0" xfId="0" applyNumberFormat="1" applyFont="1" applyFill="1" applyAlignment="1">
      <alignment horizontal="center" vertical="center" wrapText="1"/>
    </xf>
    <xf numFmtId="0" fontId="5" fillId="2" borderId="0" xfId="0" applyFont="1" applyFill="1" applyAlignment="1">
      <alignment horizontal="right" vertical="center" wrapText="1"/>
    </xf>
    <xf numFmtId="0" fontId="6" fillId="2" borderId="2" xfId="8" applyFont="1" applyFill="1" applyBorder="1" applyAlignment="1">
      <alignment horizontal="center" vertical="center" wrapText="1"/>
    </xf>
    <xf numFmtId="0" fontId="6" fillId="2" borderId="8" xfId="8"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0" xfId="0" applyFont="1" applyAlignment="1">
      <alignment horizontal="center"/>
    </xf>
    <xf numFmtId="165" fontId="12" fillId="0" borderId="2" xfId="1" applyNumberFormat="1" applyFont="1" applyBorder="1" applyAlignment="1">
      <alignment horizontal="center" vertical="center" wrapText="1"/>
    </xf>
    <xf numFmtId="165" fontId="12" fillId="0" borderId="8" xfId="1" applyNumberFormat="1" applyFont="1" applyBorder="1" applyAlignment="1">
      <alignment horizontal="center" vertical="center" wrapText="1"/>
    </xf>
    <xf numFmtId="3" fontId="37" fillId="0" borderId="0" xfId="0" applyNumberFormat="1" applyFont="1" applyAlignment="1">
      <alignment horizontal="center"/>
    </xf>
    <xf numFmtId="0" fontId="37" fillId="0" borderId="0" xfId="0" applyFont="1" applyAlignment="1">
      <alignment horizont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4" fillId="0" borderId="0" xfId="0" applyFont="1" applyAlignment="1">
      <alignment horizontal="center" wrapText="1"/>
    </xf>
    <xf numFmtId="0" fontId="21" fillId="0" borderId="0" xfId="0" applyFont="1" applyAlignment="1">
      <alignment horizontal="center"/>
    </xf>
    <xf numFmtId="3" fontId="41" fillId="0" borderId="0" xfId="0" applyNumberFormat="1" applyFont="1" applyAlignment="1">
      <alignment horizontal="right" vertical="center"/>
    </xf>
    <xf numFmtId="170" fontId="11" fillId="2" borderId="0" xfId="22" applyNumberFormat="1" applyFont="1" applyFill="1" applyAlignment="1">
      <alignment horizontal="center" vertical="center" wrapText="1"/>
    </xf>
    <xf numFmtId="170" fontId="21" fillId="0" borderId="0" xfId="22" applyNumberFormat="1" applyFont="1" applyAlignment="1">
      <alignment horizontal="center" vertical="center" wrapText="1"/>
    </xf>
    <xf numFmtId="0" fontId="45" fillId="0" borderId="0" xfId="22" applyFont="1" applyBorder="1" applyAlignment="1">
      <alignment horizontal="right"/>
    </xf>
    <xf numFmtId="170" fontId="15" fillId="0" borderId="1" xfId="22" applyNumberFormat="1" applyFont="1" applyBorder="1" applyAlignment="1">
      <alignment horizontal="center" vertical="center"/>
    </xf>
    <xf numFmtId="0" fontId="47" fillId="0" borderId="1" xfId="22" applyFont="1" applyBorder="1" applyAlignment="1">
      <alignment horizontal="center" vertical="center"/>
    </xf>
    <xf numFmtId="170" fontId="15" fillId="0" borderId="1" xfId="22" applyNumberFormat="1" applyFont="1" applyBorder="1" applyAlignment="1">
      <alignment horizontal="center" vertical="center" wrapText="1"/>
    </xf>
    <xf numFmtId="0" fontId="47" fillId="0" borderId="1" xfId="22" applyFont="1" applyBorder="1" applyAlignment="1">
      <alignment horizontal="center" vertical="center" wrapText="1"/>
    </xf>
    <xf numFmtId="0" fontId="15" fillId="0" borderId="2" xfId="22" applyFont="1" applyFill="1" applyBorder="1" applyAlignment="1">
      <alignment horizontal="center" vertical="center" wrapText="1"/>
    </xf>
    <xf numFmtId="0" fontId="15" fillId="0" borderId="6" xfId="22" applyFont="1" applyFill="1" applyBorder="1" applyAlignment="1">
      <alignment horizontal="center" vertical="center" wrapText="1"/>
    </xf>
    <xf numFmtId="0" fontId="15" fillId="0" borderId="8" xfId="22" applyFont="1" applyFill="1" applyBorder="1" applyAlignment="1">
      <alignment horizontal="center" vertical="center" wrapText="1"/>
    </xf>
    <xf numFmtId="0" fontId="15" fillId="2" borderId="2" xfId="22" applyFont="1" applyFill="1" applyBorder="1" applyAlignment="1">
      <alignment horizontal="center" vertical="center" wrapText="1"/>
    </xf>
    <xf numFmtId="0" fontId="15" fillId="2" borderId="6" xfId="22" applyFont="1" applyFill="1" applyBorder="1" applyAlignment="1">
      <alignment horizontal="center" vertical="center" wrapText="1"/>
    </xf>
    <xf numFmtId="0" fontId="15" fillId="2" borderId="8" xfId="22" applyFont="1" applyFill="1" applyBorder="1" applyAlignment="1">
      <alignment horizontal="center" vertical="center" wrapText="1"/>
    </xf>
    <xf numFmtId="0" fontId="40" fillId="2" borderId="2" xfId="22" applyFont="1" applyFill="1" applyBorder="1" applyAlignment="1">
      <alignment horizontal="center" vertical="center" wrapText="1"/>
    </xf>
    <xf numFmtId="0" fontId="40" fillId="2" borderId="6" xfId="22" applyFont="1" applyFill="1" applyBorder="1" applyAlignment="1">
      <alignment horizontal="center" vertical="center" wrapText="1"/>
    </xf>
    <xf numFmtId="0" fontId="40" fillId="2" borderId="8" xfId="22" applyFont="1" applyFill="1" applyBorder="1" applyAlignment="1">
      <alignment horizontal="center" vertical="center" wrapText="1"/>
    </xf>
    <xf numFmtId="0" fontId="46" fillId="2" borderId="2" xfId="22" applyFont="1" applyFill="1" applyBorder="1" applyAlignment="1">
      <alignment horizontal="center" vertical="center" wrapText="1"/>
    </xf>
    <xf numFmtId="0" fontId="46" fillId="2" borderId="6" xfId="22" applyFont="1" applyFill="1" applyBorder="1" applyAlignment="1">
      <alignment horizontal="center" vertical="center" wrapText="1"/>
    </xf>
    <xf numFmtId="0" fontId="46" fillId="2" borderId="8" xfId="22" applyFont="1" applyFill="1" applyBorder="1" applyAlignment="1">
      <alignment horizontal="center" vertical="center" wrapText="1"/>
    </xf>
    <xf numFmtId="165" fontId="17" fillId="2" borderId="2" xfId="1" applyNumberFormat="1" applyFont="1" applyFill="1" applyBorder="1" applyAlignment="1">
      <alignment horizontal="center" wrapText="1"/>
    </xf>
    <xf numFmtId="165" fontId="17" fillId="2" borderId="6" xfId="1" applyNumberFormat="1" applyFont="1" applyFill="1" applyBorder="1" applyAlignment="1">
      <alignment horizontal="center" wrapText="1"/>
    </xf>
    <xf numFmtId="165" fontId="17" fillId="2" borderId="8" xfId="1" applyNumberFormat="1" applyFont="1" applyFill="1" applyBorder="1" applyAlignment="1">
      <alignment horizontal="center" wrapText="1"/>
    </xf>
    <xf numFmtId="165" fontId="12" fillId="2" borderId="2" xfId="1" applyNumberFormat="1" applyFont="1" applyFill="1" applyBorder="1" applyAlignment="1">
      <alignment horizontal="center" wrapText="1"/>
    </xf>
    <xf numFmtId="165" fontId="12" fillId="2" borderId="6" xfId="1" applyNumberFormat="1" applyFont="1" applyFill="1" applyBorder="1" applyAlignment="1">
      <alignment horizontal="center" wrapText="1"/>
    </xf>
    <xf numFmtId="165" fontId="12" fillId="2" borderId="8" xfId="1" applyNumberFormat="1" applyFont="1" applyFill="1" applyBorder="1" applyAlignment="1">
      <alignment horizontal="center" wrapText="1"/>
    </xf>
    <xf numFmtId="0" fontId="6" fillId="2" borderId="0" xfId="0" applyFont="1" applyFill="1" applyBorder="1" applyAlignment="1">
      <alignment horizontal="center"/>
    </xf>
    <xf numFmtId="0" fontId="17" fillId="2" borderId="1" xfId="0" applyFont="1" applyFill="1" applyBorder="1" applyAlignment="1">
      <alignment horizontal="center" wrapText="1"/>
    </xf>
    <xf numFmtId="3" fontId="20" fillId="2" borderId="0" xfId="0" applyNumberFormat="1" applyFont="1" applyFill="1" applyBorder="1" applyAlignment="1">
      <alignment horizontal="center"/>
    </xf>
    <xf numFmtId="0" fontId="20" fillId="2" borderId="0" xfId="0" applyFont="1" applyFill="1" applyBorder="1" applyAlignment="1">
      <alignment horizontal="center"/>
    </xf>
    <xf numFmtId="165" fontId="17" fillId="2" borderId="1" xfId="1" applyNumberFormat="1" applyFont="1" applyFill="1" applyBorder="1" applyAlignment="1">
      <alignment horizontal="center" wrapText="1"/>
    </xf>
    <xf numFmtId="164" fontId="17" fillId="2" borderId="2" xfId="1" applyFont="1" applyFill="1" applyBorder="1" applyAlignment="1">
      <alignment horizontal="center" wrapText="1"/>
    </xf>
    <xf numFmtId="164" fontId="17" fillId="2" borderId="6" xfId="1" applyFont="1" applyFill="1" applyBorder="1" applyAlignment="1">
      <alignment horizontal="center" wrapText="1"/>
    </xf>
    <xf numFmtId="164" fontId="17" fillId="2" borderId="8" xfId="1" applyFont="1" applyFill="1" applyBorder="1" applyAlignment="1">
      <alignment horizontal="center" wrapText="1"/>
    </xf>
    <xf numFmtId="165" fontId="17" fillId="2" borderId="15" xfId="1" applyNumberFormat="1" applyFont="1" applyFill="1" applyBorder="1" applyAlignment="1">
      <alignment horizontal="center" wrapText="1"/>
    </xf>
    <xf numFmtId="165" fontId="17" fillId="2" borderId="13" xfId="1" applyNumberFormat="1" applyFont="1" applyFill="1" applyBorder="1" applyAlignment="1">
      <alignment horizontal="center" wrapText="1"/>
    </xf>
    <xf numFmtId="0" fontId="17" fillId="2" borderId="1" xfId="0" applyFont="1" applyFill="1" applyBorder="1" applyAlignment="1">
      <alignment horizontal="center"/>
    </xf>
    <xf numFmtId="0" fontId="23" fillId="0" borderId="0" xfId="0" applyFont="1" applyAlignment="1">
      <alignment horizontal="center" vertical="center"/>
    </xf>
    <xf numFmtId="3" fontId="31" fillId="0" borderId="0" xfId="0" applyNumberFormat="1" applyFont="1" applyAlignment="1">
      <alignment horizontal="center" vertical="center" wrapText="1"/>
    </xf>
    <xf numFmtId="0" fontId="31" fillId="0" borderId="0" xfId="0" applyFont="1" applyAlignment="1">
      <alignment horizontal="center" vertical="center" wrapText="1"/>
    </xf>
    <xf numFmtId="0" fontId="24" fillId="0" borderId="17"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4" xfId="0" applyFont="1" applyBorder="1" applyAlignment="1">
      <alignment horizontal="center" vertical="center" wrapText="1"/>
    </xf>
    <xf numFmtId="0" fontId="51" fillId="0" borderId="0" xfId="0" applyFont="1" applyAlignment="1">
      <alignment horizontal="center" wrapText="1"/>
    </xf>
    <xf numFmtId="0" fontId="52" fillId="0" borderId="0" xfId="0" applyFont="1" applyAlignment="1">
      <alignment horizontal="center" wrapText="1"/>
    </xf>
    <xf numFmtId="0" fontId="26" fillId="0" borderId="16" xfId="0" applyFont="1" applyBorder="1" applyAlignment="1">
      <alignment horizontal="center" vertical="center"/>
    </xf>
    <xf numFmtId="0" fontId="26" fillId="0" borderId="4" xfId="0" applyFont="1" applyBorder="1" applyAlignment="1">
      <alignment horizontal="center" vertical="center"/>
    </xf>
    <xf numFmtId="167" fontId="26" fillId="0" borderId="2" xfId="1" applyNumberFormat="1" applyFont="1" applyBorder="1" applyAlignment="1">
      <alignment horizontal="center" vertical="center" wrapText="1"/>
    </xf>
    <xf numFmtId="167" fontId="26" fillId="0" borderId="8" xfId="1" applyNumberFormat="1" applyFont="1" applyBorder="1" applyAlignment="1">
      <alignment horizontal="center" vertical="center" wrapText="1"/>
    </xf>
  </cellXfs>
  <cellStyles count="23">
    <cellStyle name="Bình thường" xfId="0" builtinId="0"/>
    <cellStyle name="Bình thường 2" xfId="8"/>
    <cellStyle name="Comma 10" xfId="21"/>
    <cellStyle name="Comma 12" xfId="12"/>
    <cellStyle name="Comma 2" xfId="5"/>
    <cellStyle name="Comma 2 2" xfId="17"/>
    <cellStyle name="Comma 2 4" xfId="3"/>
    <cellStyle name="Chuẩn 2" xfId="15"/>
    <cellStyle name="Dấu_phảy" xfId="1" builtinId="3"/>
    <cellStyle name="Normal 11" xfId="7"/>
    <cellStyle name="Normal 12" xfId="9"/>
    <cellStyle name="Normal 2" xfId="13"/>
    <cellStyle name="Normal 2 2" xfId="18"/>
    <cellStyle name="Normal 2 3" xfId="10"/>
    <cellStyle name="Normal 3" xfId="19"/>
    <cellStyle name="Normal 4" xfId="20"/>
    <cellStyle name="Normal 5" xfId="16"/>
    <cellStyle name="Normal 6" xfId="11"/>
    <cellStyle name="Normal_Bieu 01" xfId="4"/>
    <cellStyle name="Normal_Bieu mau (CV )" xfId="6"/>
    <cellStyle name="Normal_Mau Tong hop DT2010" xfId="2"/>
    <cellStyle name="Normal_Sheet1" xfId="22"/>
    <cellStyle name="Phần_trăm" xfId="1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Zalo%20Received%20Files\DT%202022%20-%20Huy&#7879;n%20STC%20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0Thao\13.%20n&#258;M%202022\Ch&#7907;%20&#272;&#7891;n.%20Bi&#7875;u%20k&#232;m%20theo%20b&#225;o%20c&#225;o%20chi%206%20th&#225;ng%20n&#259;m%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20Thao\13.%20n&#258;M%202022\Bi&#7875;u%20d&#7921;%20to&#225;n%20sau%20H&#272;ND%20T&#7881;nh%20(1)%20b&#7843;n%20ban%20h&#224;nh%20kem%20NQ%2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9"/>
      <sheetName val="Bs CĐ"/>
      <sheetName val="DT thu"/>
      <sheetName val="DT chi"/>
      <sheetName val="BS cMT"/>
      <sheetName val="CT bsCMT"/>
    </sheetNames>
    <sheetDataSet>
      <sheetData sheetId="0" refreshError="1"/>
      <sheetData sheetId="1" refreshError="1"/>
      <sheetData sheetId="2" refreshError="1">
        <row r="10">
          <cell r="M10">
            <v>250</v>
          </cell>
        </row>
        <row r="12">
          <cell r="M12">
            <v>26000</v>
          </cell>
        </row>
        <row r="17">
          <cell r="M17">
            <v>70</v>
          </cell>
        </row>
        <row r="25">
          <cell r="M25">
            <v>9120</v>
          </cell>
        </row>
        <row r="26">
          <cell r="M26">
            <v>80</v>
          </cell>
        </row>
        <row r="27">
          <cell r="M27">
            <v>300</v>
          </cell>
        </row>
        <row r="28">
          <cell r="N28">
            <v>10000</v>
          </cell>
        </row>
        <row r="49">
          <cell r="M49">
            <v>2500</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Bieu 01"/>
      <sheetName val="Bieu 02"/>
      <sheetName val="Bieu 03a"/>
      <sheetName val="Bieu 03b"/>
      <sheetName val="Bieu 03c"/>
      <sheetName val="Bieu 04a-KT"/>
      <sheetName val="Bieu 04b-KT"/>
      <sheetName val="Bieu 04c-KT"/>
    </sheetNames>
    <sheetDataSet>
      <sheetData sheetId="0" refreshError="1"/>
      <sheetData sheetId="1">
        <row r="22">
          <cell r="D22">
            <v>18541</v>
          </cell>
        </row>
        <row r="23">
          <cell r="D23">
            <v>9400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ử dụng đất biểu số 03 (2)"/>
      <sheetName val="Biểu 04 vốn cân đối"/>
      <sheetName val="Biểu 06 sngd"/>
      <sheetName val="Sheet6"/>
      <sheetName val="Sheet5"/>
      <sheetName val="Xã năm 2022"/>
      <sheetName val="4.1"/>
      <sheetName val="4.2"/>
      <sheetName val="4.3"/>
      <sheetName val="4.4"/>
      <sheetName val="Sheet8"/>
      <sheetName val="Biểu 4.8v (2)"/>
      <sheetName val="Biểu 4.8v (3)"/>
      <sheetName val="Biểu 4.8v"/>
      <sheetName val="B4.10 (2)"/>
      <sheetName val="B4.10"/>
      <sheetName val="4.5"/>
      <sheetName val="46."/>
      <sheetName val="4.7,"/>
      <sheetName val="4,9 xg"/>
      <sheetName val="Bieu 4.11 (2)"/>
      <sheetName val="Bieu 4.11"/>
      <sheetName val="Bieu 4.12 (2)"/>
      <sheetName val="Bieu 4.12"/>
      <sheetName val="Biu 4,13 (2)"/>
      <sheetName val="Biu 4,13"/>
      <sheetName val="Bieu 4,14 (2)"/>
      <sheetName val="Bieu 4,14"/>
      <sheetName val="Biẻu 4,15 (2)"/>
      <sheetName val="Biẻu 4,15"/>
      <sheetName val="Sheet1"/>
      <sheetName val="Biẻu 4,16 Đầu tư (2)"/>
      <sheetName val="Biẻu 4,16 Đầu tư"/>
      <sheetName val="Biểu 06 snkt (2)"/>
      <sheetName val="Biểu 06 snkt"/>
      <sheetName val="Biẻu 4,17 (2)"/>
      <sheetName val="Biẻu 4,17"/>
      <sheetName val="Bỉut 4,18 (2)"/>
      <sheetName val="Bỉut 4,18"/>
      <sheetName val="Biẻu 4,19 (2)"/>
      <sheetName val="Biẻu 4,19"/>
      <sheetName val="Bieu 4,20 (2)"/>
      <sheetName val="Bieu 4,20"/>
      <sheetName val="Bieu 4,21 (2)"/>
      <sheetName val="Bieu 4,21"/>
      <sheetName val="Biẻu 4,22 (2)"/>
      <sheetName val="Biẻu 4,22"/>
      <sheetName val="4.23 (2)"/>
      <sheetName val="4.23"/>
      <sheetName val="Sheet7"/>
      <sheetName val="4,24 (2)"/>
      <sheetName val="4,24"/>
      <sheetName val="425 (2)"/>
      <sheetName val="425"/>
      <sheetName val="đơn vị dư  toán 2022"/>
      <sheetName val="NVụ chi"/>
      <sheetName val="Biểu 01 xong"/>
      <sheetName val="Biểu 02"/>
      <sheetName val="Biểu 03"/>
      <sheetName val="Biểu 05"/>
      <sheetName val="Biểu 04"/>
      <sheetName val="Biểu 06 xong"/>
      <sheetName val="Biểu 7 xong"/>
      <sheetName val="Sheet3"/>
      <sheetName val="Biểu 8"/>
      <sheetName val="Sử dụng đất biểu số 03"/>
      <sheetName val="Biểu 05 nvu"/>
      <sheetName val="Sheet2"/>
      <sheetName val="Biểu 01"/>
      <sheetName val="biêu 11"/>
      <sheetName val="Bieu 09"/>
      <sheetName val="Bieu 10"/>
      <sheetName val="bIÊU 20 GIÁO DỤC"/>
      <sheetName val="Tỉnh câp"/>
      <sheetName val="B 26"/>
      <sheetName val="biểu 15"/>
      <sheetName val="Giáo dục"/>
      <sheetName val="NVụ chi (2)"/>
      <sheetName val="1 Yen mỹ xong"/>
      <sheetName val="Yên Nhuận"/>
      <sheetName val="Bình Trung"/>
      <sheetName val="Nghĩa Tá "/>
      <sheetName val="Phong Huân"/>
      <sheetName val="Đông Viên"/>
      <sheetName val="Ngọc Phái"/>
      <sheetName val="Đồng Lạc"/>
      <sheetName val="Quảng Bạch"/>
      <sheetName val="Lương Bằng"/>
      <sheetName val="Nam Cường"/>
      <sheetName val="Xuân Lac"/>
      <sheetName val="RÃ BẢN"/>
      <sheetName val="Đại Sảo"/>
      <sheetName val="Phương Viên"/>
      <sheetName val="Bằng Lãng"/>
      <sheetName val="Thị trấn"/>
      <sheetName val="Bằng phúc"/>
      <sheetName val="Yên Thịnh"/>
      <sheetName val="Tân Lập"/>
      <sheetName val="Ban thi"/>
      <sheetName val="yen thuong"/>
      <sheetName val="THợp"/>
      <sheetName val="Sheet10"/>
      <sheetName val="4.26 (2)"/>
      <sheetName val="4.26"/>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8">
          <cell r="C28">
            <v>8395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theme/theme1.xml><?xml version="1.0" encoding="utf-8"?>
<a:theme xmlns:a="http://schemas.openxmlformats.org/drawingml/2006/main" name="Chủ đề của Office">
  <a:themeElements>
    <a:clrScheme name="Văn phò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ăn phòng">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ăn phòng">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SheetLayoutView="100" workbookViewId="0">
      <selection activeCell="B28" sqref="B28"/>
    </sheetView>
  </sheetViews>
  <sheetFormatPr defaultColWidth="8.875" defaultRowHeight="16.5" x14ac:dyDescent="0.25"/>
  <cols>
    <col min="1" max="1" width="3.75" style="1" customWidth="1"/>
    <col min="2" max="2" width="37.875" style="1" customWidth="1"/>
    <col min="3" max="3" width="11.375" style="1" customWidth="1"/>
    <col min="4" max="4" width="11.75" style="1" customWidth="1"/>
    <col min="5" max="5" width="10.625" style="5" customWidth="1"/>
    <col min="6" max="6" width="10.875" style="5" customWidth="1"/>
    <col min="7" max="7" width="11.125" style="5" customWidth="1"/>
    <col min="8" max="8" width="9.125" style="5" customWidth="1"/>
    <col min="9" max="16384" width="8.875" style="1"/>
  </cols>
  <sheetData>
    <row r="1" spans="1:8" x14ac:dyDescent="0.25">
      <c r="F1" s="236" t="s">
        <v>0</v>
      </c>
      <c r="G1" s="236"/>
      <c r="H1" s="236"/>
    </row>
    <row r="2" spans="1:8" ht="46.5" customHeight="1" x14ac:dyDescent="0.25">
      <c r="A2" s="237" t="s">
        <v>135</v>
      </c>
      <c r="B2" s="237"/>
      <c r="C2" s="237"/>
      <c r="D2" s="237"/>
      <c r="E2" s="237"/>
      <c r="F2" s="237"/>
      <c r="G2" s="237"/>
      <c r="H2" s="237"/>
    </row>
    <row r="3" spans="1:8" x14ac:dyDescent="0.25">
      <c r="A3" s="238" t="s">
        <v>136</v>
      </c>
      <c r="B3" s="238"/>
      <c r="C3" s="238"/>
      <c r="D3" s="238"/>
      <c r="E3" s="238"/>
      <c r="F3" s="238"/>
      <c r="G3" s="238"/>
      <c r="H3" s="238"/>
    </row>
    <row r="4" spans="1:8" x14ac:dyDescent="0.25">
      <c r="A4" s="2"/>
      <c r="B4" s="3"/>
      <c r="F4" s="239" t="s">
        <v>1</v>
      </c>
      <c r="G4" s="239"/>
      <c r="H4" s="239"/>
    </row>
    <row r="5" spans="1:8" x14ac:dyDescent="0.25">
      <c r="A5" s="22"/>
      <c r="B5" s="3"/>
      <c r="F5" s="23"/>
      <c r="G5" s="23"/>
      <c r="H5" s="23"/>
    </row>
    <row r="6" spans="1:8" ht="57" customHeight="1" x14ac:dyDescent="0.25">
      <c r="A6" s="240" t="s">
        <v>2</v>
      </c>
      <c r="B6" s="240" t="s">
        <v>3</v>
      </c>
      <c r="C6" s="242" t="s">
        <v>137</v>
      </c>
      <c r="D6" s="243"/>
      <c r="E6" s="235" t="s">
        <v>138</v>
      </c>
      <c r="F6" s="235"/>
      <c r="G6" s="235" t="s">
        <v>34</v>
      </c>
      <c r="H6" s="235"/>
    </row>
    <row r="7" spans="1:8" ht="33" x14ac:dyDescent="0.25">
      <c r="A7" s="241"/>
      <c r="B7" s="241"/>
      <c r="C7" s="21" t="s">
        <v>4</v>
      </c>
      <c r="D7" s="21" t="s">
        <v>5</v>
      </c>
      <c r="E7" s="6" t="s">
        <v>4</v>
      </c>
      <c r="F7" s="6" t="s">
        <v>5</v>
      </c>
      <c r="G7" s="6" t="s">
        <v>4</v>
      </c>
      <c r="H7" s="6" t="s">
        <v>5</v>
      </c>
    </row>
    <row r="8" spans="1:8" x14ac:dyDescent="0.25">
      <c r="A8" s="20" t="s">
        <v>6</v>
      </c>
      <c r="B8" s="20" t="s">
        <v>7</v>
      </c>
      <c r="C8" s="20">
        <v>1</v>
      </c>
      <c r="D8" s="20">
        <v>2</v>
      </c>
      <c r="E8" s="6">
        <v>3</v>
      </c>
      <c r="F8" s="6">
        <v>4</v>
      </c>
      <c r="G8" s="6" t="s">
        <v>35</v>
      </c>
      <c r="H8" s="6" t="s">
        <v>36</v>
      </c>
    </row>
    <row r="9" spans="1:8" s="4" customFormat="1" x14ac:dyDescent="0.25">
      <c r="A9" s="21"/>
      <c r="B9" s="21" t="s">
        <v>8</v>
      </c>
      <c r="C9" s="119">
        <f>C10</f>
        <v>116000</v>
      </c>
      <c r="D9" s="119">
        <f t="shared" ref="D9:F9" si="0">D10</f>
        <v>112020</v>
      </c>
      <c r="E9" s="119">
        <f t="shared" si="0"/>
        <v>42128.746011999996</v>
      </c>
      <c r="F9" s="119">
        <f t="shared" si="0"/>
        <v>41349.904427000009</v>
      </c>
      <c r="G9" s="120">
        <f t="shared" ref="G9:G10" si="1">E9/C9*100</f>
        <v>36.317884493103449</v>
      </c>
      <c r="H9" s="120">
        <f t="shared" ref="H9:H10" si="2">F9/D9*100</f>
        <v>36.912965923049462</v>
      </c>
    </row>
    <row r="10" spans="1:8" s="4" customFormat="1" x14ac:dyDescent="0.25">
      <c r="A10" s="121" t="s">
        <v>9</v>
      </c>
      <c r="B10" s="122" t="s">
        <v>10</v>
      </c>
      <c r="C10" s="123">
        <f>C11+C15+C20+C25+C26+C27+C28+C29+C30+C33+C37</f>
        <v>116000</v>
      </c>
      <c r="D10" s="123">
        <f t="shared" ref="D10:F10" si="3">D11+D15+D20+D25+D26+D27+D28+D29+D30+D33+D37</f>
        <v>112020</v>
      </c>
      <c r="E10" s="123">
        <f t="shared" si="3"/>
        <v>42128.746011999996</v>
      </c>
      <c r="F10" s="123">
        <f t="shared" si="3"/>
        <v>41349.904427000009</v>
      </c>
      <c r="G10" s="120">
        <f t="shared" si="1"/>
        <v>36.317884493103449</v>
      </c>
      <c r="H10" s="120">
        <f t="shared" si="2"/>
        <v>36.912965923049462</v>
      </c>
    </row>
    <row r="11" spans="1:8" s="4" customFormat="1" ht="33" x14ac:dyDescent="0.25">
      <c r="A11" s="121">
        <v>1</v>
      </c>
      <c r="B11" s="122" t="s">
        <v>11</v>
      </c>
      <c r="C11" s="123">
        <f>SUM(C12:C14)</f>
        <v>26250</v>
      </c>
      <c r="D11" s="123">
        <f t="shared" ref="D11" si="4">SUM(D12:D14)</f>
        <v>26250</v>
      </c>
      <c r="E11" s="120">
        <f t="shared" ref="E11:F11" si="5">SUM(E12:E14)</f>
        <v>12138.956824999999</v>
      </c>
      <c r="F11" s="120">
        <f t="shared" si="5"/>
        <v>12049.068139999999</v>
      </c>
      <c r="G11" s="120">
        <f>E11/C11*100</f>
        <v>46.243645047619047</v>
      </c>
      <c r="H11" s="120">
        <f>F11/D11*100</f>
        <v>45.901211961904757</v>
      </c>
    </row>
    <row r="12" spans="1:8" x14ac:dyDescent="0.25">
      <c r="A12" s="121"/>
      <c r="B12" s="124" t="s">
        <v>13</v>
      </c>
      <c r="C12" s="123">
        <f>'[1]DT thu'!$M$12</f>
        <v>26000</v>
      </c>
      <c r="D12" s="123">
        <f>C12</f>
        <v>26000</v>
      </c>
      <c r="E12" s="120">
        <v>12049.068139999999</v>
      </c>
      <c r="F12" s="120">
        <f>E12</f>
        <v>12049.068139999999</v>
      </c>
      <c r="G12" s="120">
        <f>E12/C12*100</f>
        <v>46.342569769230771</v>
      </c>
      <c r="H12" s="120">
        <f>F12/D12*100</f>
        <v>46.342569769230771</v>
      </c>
    </row>
    <row r="13" spans="1:8" x14ac:dyDescent="0.25">
      <c r="A13" s="121"/>
      <c r="B13" s="124" t="s">
        <v>14</v>
      </c>
      <c r="C13" s="123">
        <f>'[1]DT thu'!$M$10</f>
        <v>250</v>
      </c>
      <c r="D13" s="123">
        <v>250</v>
      </c>
      <c r="E13" s="120">
        <v>89.888684999999995</v>
      </c>
      <c r="F13" s="120"/>
      <c r="G13" s="120">
        <f t="shared" ref="G13:G34" si="6">E13/C13*100</f>
        <v>35.955473999999995</v>
      </c>
      <c r="H13" s="120">
        <f t="shared" ref="H13:H33" si="7">F13/D13*100</f>
        <v>0</v>
      </c>
    </row>
    <row r="14" spans="1:8" x14ac:dyDescent="0.25">
      <c r="A14" s="121"/>
      <c r="B14" s="124" t="s">
        <v>15</v>
      </c>
      <c r="C14" s="123"/>
      <c r="D14" s="123"/>
      <c r="E14" s="120"/>
      <c r="F14" s="120"/>
      <c r="G14" s="120"/>
      <c r="H14" s="120"/>
    </row>
    <row r="15" spans="1:8" ht="33" x14ac:dyDescent="0.25">
      <c r="A15" s="121">
        <v>2</v>
      </c>
      <c r="B15" s="122" t="s">
        <v>16</v>
      </c>
      <c r="C15" s="123">
        <f t="shared" ref="C15" si="8">SUM(C16:C19)</f>
        <v>150</v>
      </c>
      <c r="D15" s="123">
        <f>SUM(D16:D19)</f>
        <v>150</v>
      </c>
      <c r="E15" s="123">
        <f>SUM(E16:E19)</f>
        <v>51.260809999999999</v>
      </c>
      <c r="F15" s="120">
        <f>E15</f>
        <v>51.260809999999999</v>
      </c>
      <c r="G15" s="120">
        <f>E15/C15*100</f>
        <v>34.173873333333333</v>
      </c>
      <c r="H15" s="120">
        <f t="shared" ref="H15" si="9">F15/D15*100</f>
        <v>34.173873333333333</v>
      </c>
    </row>
    <row r="16" spans="1:8" s="4" customFormat="1" x14ac:dyDescent="0.25">
      <c r="A16" s="121"/>
      <c r="B16" s="124" t="s">
        <v>12</v>
      </c>
      <c r="C16" s="123">
        <f>'[1]DT thu'!$M$17</f>
        <v>70</v>
      </c>
      <c r="D16" s="123">
        <f>C16</f>
        <v>70</v>
      </c>
      <c r="E16" s="120">
        <v>21.812290000000001</v>
      </c>
      <c r="F16" s="120">
        <f>E16</f>
        <v>21.812290000000001</v>
      </c>
      <c r="G16" s="120">
        <f>E16/C16*100</f>
        <v>31.160414285714289</v>
      </c>
      <c r="H16" s="120">
        <f t="shared" si="7"/>
        <v>31.160414285714289</v>
      </c>
    </row>
    <row r="17" spans="1:11" s="7" customFormat="1" x14ac:dyDescent="0.25">
      <c r="A17" s="121"/>
      <c r="B17" s="124" t="s">
        <v>13</v>
      </c>
      <c r="C17" s="123"/>
      <c r="D17" s="123"/>
      <c r="E17" s="120">
        <v>7.54976</v>
      </c>
      <c r="F17" s="120">
        <f>E17</f>
        <v>7.54976</v>
      </c>
      <c r="G17" s="120"/>
      <c r="H17" s="120"/>
      <c r="I17" s="1"/>
      <c r="J17" s="1"/>
      <c r="K17" s="1"/>
    </row>
    <row r="18" spans="1:11" x14ac:dyDescent="0.25">
      <c r="A18" s="121"/>
      <c r="B18" s="124" t="s">
        <v>14</v>
      </c>
      <c r="C18" s="123">
        <v>80</v>
      </c>
      <c r="D18" s="123">
        <v>80</v>
      </c>
      <c r="E18" s="120">
        <v>21.898759999999999</v>
      </c>
      <c r="F18" s="120">
        <f>E18</f>
        <v>21.898759999999999</v>
      </c>
      <c r="G18" s="120">
        <f>E18/C18*100</f>
        <v>27.373449999999998</v>
      </c>
      <c r="H18" s="120">
        <f t="shared" ref="H18" si="10">F18/D18*100</f>
        <v>27.373449999999998</v>
      </c>
    </row>
    <row r="19" spans="1:11" x14ac:dyDescent="0.25">
      <c r="A19" s="121"/>
      <c r="B19" s="124" t="s">
        <v>17</v>
      </c>
      <c r="C19" s="123"/>
      <c r="D19" s="123"/>
      <c r="E19" s="120"/>
      <c r="F19" s="120"/>
      <c r="G19" s="120"/>
      <c r="H19" s="120"/>
    </row>
    <row r="20" spans="1:11" ht="33" x14ac:dyDescent="0.25">
      <c r="A20" s="21">
        <v>4</v>
      </c>
      <c r="B20" s="125" t="s">
        <v>18</v>
      </c>
      <c r="C20" s="119">
        <f>SUM(C21:C24)</f>
        <v>19500</v>
      </c>
      <c r="D20" s="119">
        <f>SUM(D21:D24)</f>
        <v>19420</v>
      </c>
      <c r="E20" s="119">
        <f>SUM(E21:E24)</f>
        <v>4795.4544769999993</v>
      </c>
      <c r="F20" s="119">
        <f t="shared" ref="F20" si="11">SUM(F21:F24)</f>
        <v>4725.9744769999998</v>
      </c>
      <c r="G20" s="120">
        <f>E20/C20*100</f>
        <v>24.592074241025639</v>
      </c>
      <c r="H20" s="120">
        <f t="shared" ref="H20" si="12">F20/D20*100</f>
        <v>24.335604927909372</v>
      </c>
    </row>
    <row r="21" spans="1:11" x14ac:dyDescent="0.25">
      <c r="A21" s="121"/>
      <c r="B21" s="124" t="s">
        <v>12</v>
      </c>
      <c r="C21" s="123">
        <f>'[1]DT thu'!$M$27</f>
        <v>300</v>
      </c>
      <c r="D21" s="123">
        <v>300</v>
      </c>
      <c r="E21" s="120">
        <v>114.98778799999999</v>
      </c>
      <c r="F21" s="120">
        <f>E21</f>
        <v>114.98778799999999</v>
      </c>
      <c r="G21" s="120">
        <f t="shared" ref="G21:G23" si="13">E21/C21*100</f>
        <v>38.329262666666665</v>
      </c>
      <c r="H21" s="120">
        <f t="shared" ref="H21:H23" si="14">F21/D21*100</f>
        <v>38.329262666666665</v>
      </c>
    </row>
    <row r="22" spans="1:11" s="4" customFormat="1" x14ac:dyDescent="0.25">
      <c r="A22" s="121"/>
      <c r="B22" s="124" t="s">
        <v>13</v>
      </c>
      <c r="C22" s="123">
        <f>'[1]DT thu'!$N$28</f>
        <v>10000</v>
      </c>
      <c r="D22" s="123">
        <f>C22</f>
        <v>10000</v>
      </c>
      <c r="E22" s="120">
        <f>2245.548+26.074</f>
        <v>2271.6219999999998</v>
      </c>
      <c r="F22" s="120">
        <f>E22</f>
        <v>2271.6219999999998</v>
      </c>
      <c r="G22" s="120">
        <f t="shared" si="13"/>
        <v>22.71622</v>
      </c>
      <c r="H22" s="120">
        <f t="shared" si="14"/>
        <v>22.71622</v>
      </c>
    </row>
    <row r="23" spans="1:11" x14ac:dyDescent="0.25">
      <c r="A23" s="121"/>
      <c r="B23" s="124" t="s">
        <v>14</v>
      </c>
      <c r="C23" s="123">
        <f>'[1]DT thu'!$M$25</f>
        <v>9120</v>
      </c>
      <c r="D23" s="123">
        <f>C23</f>
        <v>9120</v>
      </c>
      <c r="E23" s="120">
        <v>2339.364689</v>
      </c>
      <c r="F23" s="120">
        <f>E23</f>
        <v>2339.364689</v>
      </c>
      <c r="G23" s="120">
        <f t="shared" si="13"/>
        <v>25.650928607456141</v>
      </c>
      <c r="H23" s="120">
        <f t="shared" si="14"/>
        <v>25.650928607456141</v>
      </c>
    </row>
    <row r="24" spans="1:11" x14ac:dyDescent="0.25">
      <c r="A24" s="121"/>
      <c r="B24" s="124" t="s">
        <v>17</v>
      </c>
      <c r="C24" s="123">
        <f>'[1]DT thu'!$M$26</f>
        <v>80</v>
      </c>
      <c r="D24" s="123"/>
      <c r="E24" s="120">
        <v>69.48</v>
      </c>
      <c r="F24" s="120"/>
      <c r="G24" s="120">
        <f>E24/C24*100</f>
        <v>86.850000000000009</v>
      </c>
      <c r="H24" s="120"/>
    </row>
    <row r="25" spans="1:11" s="4" customFormat="1" x14ac:dyDescent="0.25">
      <c r="A25" s="121">
        <v>5</v>
      </c>
      <c r="B25" s="122" t="s">
        <v>19</v>
      </c>
      <c r="C25" s="123">
        <v>1450</v>
      </c>
      <c r="D25" s="123">
        <v>1450</v>
      </c>
      <c r="E25" s="120">
        <v>519.23</v>
      </c>
      <c r="F25" s="120">
        <f>E25</f>
        <v>519.23</v>
      </c>
      <c r="G25" s="120">
        <f t="shared" si="6"/>
        <v>35.808965517241383</v>
      </c>
      <c r="H25" s="120">
        <f t="shared" si="7"/>
        <v>35.808965517241383</v>
      </c>
      <c r="I25" s="1"/>
    </row>
    <row r="26" spans="1:11" x14ac:dyDescent="0.25">
      <c r="A26" s="121">
        <v>6</v>
      </c>
      <c r="B26" s="122" t="s">
        <v>20</v>
      </c>
      <c r="C26" s="123"/>
      <c r="D26" s="123"/>
      <c r="E26" s="120"/>
      <c r="F26" s="120"/>
      <c r="G26" s="120"/>
      <c r="H26" s="120"/>
    </row>
    <row r="27" spans="1:11" x14ac:dyDescent="0.25">
      <c r="A27" s="121">
        <v>7</v>
      </c>
      <c r="B27" s="122" t="s">
        <v>21</v>
      </c>
      <c r="C27" s="123">
        <v>12000</v>
      </c>
      <c r="D27" s="123">
        <v>9400</v>
      </c>
      <c r="E27" s="120">
        <f>1444.7</f>
        <v>1444.7</v>
      </c>
      <c r="F27" s="120">
        <f>E27</f>
        <v>1444.7</v>
      </c>
      <c r="G27" s="120">
        <f t="shared" si="6"/>
        <v>12.039166666666667</v>
      </c>
      <c r="H27" s="120">
        <f t="shared" si="7"/>
        <v>15.369148936170212</v>
      </c>
    </row>
    <row r="28" spans="1:11" x14ac:dyDescent="0.25">
      <c r="A28" s="121">
        <v>8</v>
      </c>
      <c r="B28" s="122" t="s">
        <v>22</v>
      </c>
      <c r="C28" s="123">
        <v>150</v>
      </c>
      <c r="D28" s="123">
        <v>150</v>
      </c>
      <c r="E28" s="120">
        <v>193.643</v>
      </c>
      <c r="F28" s="120">
        <f>E28</f>
        <v>193.643</v>
      </c>
      <c r="G28" s="120">
        <f t="shared" si="6"/>
        <v>129.09533333333334</v>
      </c>
      <c r="H28" s="120">
        <f t="shared" si="7"/>
        <v>129.09533333333334</v>
      </c>
    </row>
    <row r="29" spans="1:11" x14ac:dyDescent="0.25">
      <c r="A29" s="121">
        <v>9</v>
      </c>
      <c r="B29" s="122" t="s">
        <v>23</v>
      </c>
      <c r="C29" s="123"/>
      <c r="D29" s="123"/>
      <c r="E29" s="120"/>
      <c r="F29" s="120"/>
      <c r="G29" s="120"/>
      <c r="H29" s="120"/>
    </row>
    <row r="30" spans="1:11" x14ac:dyDescent="0.25">
      <c r="A30" s="121">
        <v>10</v>
      </c>
      <c r="B30" s="122" t="s">
        <v>24</v>
      </c>
      <c r="C30" s="123">
        <v>6000</v>
      </c>
      <c r="D30" s="123">
        <f>C30</f>
        <v>6000</v>
      </c>
      <c r="E30" s="120">
        <v>2771.5949999999998</v>
      </c>
      <c r="F30" s="120">
        <f>E30</f>
        <v>2771.5949999999998</v>
      </c>
      <c r="G30" s="120">
        <f t="shared" ref="G30" si="15">E30/C30*100</f>
        <v>46.193249999999999</v>
      </c>
      <c r="H30" s="120">
        <f t="shared" ref="H30" si="16">F30/D30*100</f>
        <v>46.193249999999999</v>
      </c>
    </row>
    <row r="31" spans="1:11" s="4" customFormat="1" x14ac:dyDescent="0.25">
      <c r="A31" s="127"/>
      <c r="B31" s="128" t="s">
        <v>25</v>
      </c>
      <c r="C31" s="129">
        <v>300</v>
      </c>
      <c r="D31" s="129">
        <f>C31</f>
        <v>300</v>
      </c>
      <c r="E31" s="120"/>
      <c r="F31" s="120"/>
      <c r="G31" s="120">
        <f t="shared" si="6"/>
        <v>0</v>
      </c>
      <c r="H31" s="120">
        <f t="shared" si="7"/>
        <v>0</v>
      </c>
    </row>
    <row r="32" spans="1:11" s="4" customFormat="1" x14ac:dyDescent="0.25">
      <c r="A32" s="127"/>
      <c r="B32" s="128" t="s">
        <v>63</v>
      </c>
      <c r="C32" s="129">
        <v>5700</v>
      </c>
      <c r="D32" s="129">
        <f>C32</f>
        <v>5700</v>
      </c>
      <c r="E32" s="120"/>
      <c r="F32" s="120"/>
      <c r="G32" s="120">
        <f t="shared" si="6"/>
        <v>0</v>
      </c>
      <c r="H32" s="120">
        <f t="shared" si="7"/>
        <v>0</v>
      </c>
    </row>
    <row r="33" spans="1:8" s="4" customFormat="1" x14ac:dyDescent="0.25">
      <c r="A33" s="121">
        <v>11</v>
      </c>
      <c r="B33" s="122" t="s">
        <v>26</v>
      </c>
      <c r="C33" s="123">
        <v>48000</v>
      </c>
      <c r="D33" s="123">
        <v>47700</v>
      </c>
      <c r="E33" s="120">
        <v>19068.373</v>
      </c>
      <c r="F33" s="120">
        <f>378.99+18478.63</f>
        <v>18857.620000000003</v>
      </c>
      <c r="G33" s="120">
        <f t="shared" si="6"/>
        <v>39.725777083333327</v>
      </c>
      <c r="H33" s="120">
        <f t="shared" si="7"/>
        <v>39.533794549266254</v>
      </c>
    </row>
    <row r="34" spans="1:8" s="4" customFormat="1" x14ac:dyDescent="0.25">
      <c r="A34" s="121" t="s">
        <v>38</v>
      </c>
      <c r="B34" s="122" t="s">
        <v>27</v>
      </c>
      <c r="C34" s="123">
        <v>300</v>
      </c>
      <c r="D34" s="123"/>
      <c r="E34" s="120"/>
      <c r="F34" s="120"/>
      <c r="G34" s="120">
        <f t="shared" si="6"/>
        <v>0</v>
      </c>
      <c r="H34" s="120"/>
    </row>
    <row r="35" spans="1:8" s="4" customFormat="1" x14ac:dyDescent="0.25">
      <c r="A35" s="121" t="s">
        <v>28</v>
      </c>
      <c r="B35" s="122" t="s">
        <v>29</v>
      </c>
      <c r="C35" s="123">
        <v>47700</v>
      </c>
      <c r="D35" s="123">
        <f>C35</f>
        <v>47700</v>
      </c>
      <c r="E35" s="126"/>
      <c r="F35" s="126"/>
      <c r="G35" s="120"/>
      <c r="H35" s="120"/>
    </row>
    <row r="36" spans="1:8" s="4" customFormat="1" x14ac:dyDescent="0.25">
      <c r="A36" s="121">
        <v>12</v>
      </c>
      <c r="B36" s="122" t="s">
        <v>134</v>
      </c>
      <c r="C36" s="123"/>
      <c r="D36" s="123"/>
      <c r="E36" s="126"/>
      <c r="F36" s="126"/>
      <c r="G36" s="120"/>
      <c r="H36" s="120"/>
    </row>
    <row r="37" spans="1:8" s="4" customFormat="1" x14ac:dyDescent="0.25">
      <c r="A37" s="121">
        <v>13</v>
      </c>
      <c r="B37" s="122" t="s">
        <v>30</v>
      </c>
      <c r="C37" s="123">
        <f>'[1]DT thu'!$M$49</f>
        <v>2500</v>
      </c>
      <c r="D37" s="123">
        <v>1500</v>
      </c>
      <c r="E37" s="120">
        <v>1145.5328999999999</v>
      </c>
      <c r="F37" s="120">
        <f>9+212.46+515.353</f>
        <v>736.81299999999999</v>
      </c>
      <c r="G37" s="120">
        <f t="shared" ref="G37" si="17">E37/C37*100</f>
        <v>45.821315999999996</v>
      </c>
      <c r="H37" s="120">
        <f t="shared" ref="H37" si="18">F37/D37*100</f>
        <v>49.120866666666672</v>
      </c>
    </row>
  </sheetData>
  <mergeCells count="9">
    <mergeCell ref="E6:F6"/>
    <mergeCell ref="G6:H6"/>
    <mergeCell ref="F1:H1"/>
    <mergeCell ref="A2:H2"/>
    <mergeCell ref="A3:H3"/>
    <mergeCell ref="F4:H4"/>
    <mergeCell ref="A6:A7"/>
    <mergeCell ref="B6:B7"/>
    <mergeCell ref="C6:D6"/>
  </mergeCells>
  <printOptions horizontalCentered="1"/>
  <pageMargins left="0.5" right="0.25" top="0.5" bottom="0.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77" zoomScaleNormal="77" workbookViewId="0">
      <selection activeCell="C14" sqref="C14"/>
    </sheetView>
  </sheetViews>
  <sheetFormatPr defaultColWidth="9.125" defaultRowHeight="15.75" x14ac:dyDescent="0.25"/>
  <cols>
    <col min="1" max="1" width="5.625" style="112" customWidth="1"/>
    <col min="2" max="2" width="25.875" style="112" customWidth="1"/>
    <col min="3" max="3" width="10.75" style="112" customWidth="1"/>
    <col min="4" max="4" width="9.375" style="112" customWidth="1"/>
    <col min="5" max="5" width="7.125" style="112" customWidth="1"/>
    <col min="6" max="6" width="7.25" style="112" customWidth="1"/>
    <col min="7" max="7" width="7.75" style="112" customWidth="1"/>
    <col min="8" max="8" width="7.625" style="112" customWidth="1"/>
    <col min="9" max="10" width="7.25" style="112" customWidth="1"/>
    <col min="11" max="11" width="6.625" style="112" customWidth="1"/>
    <col min="12" max="12" width="7" style="112" customWidth="1"/>
    <col min="13" max="13" width="7.75" style="113" customWidth="1"/>
    <col min="14" max="16384" width="9.125" style="112"/>
  </cols>
  <sheetData>
    <row r="1" spans="1:13" ht="35.25" customHeight="1" x14ac:dyDescent="0.25">
      <c r="L1" s="246" t="s">
        <v>56</v>
      </c>
      <c r="M1" s="246"/>
    </row>
    <row r="2" spans="1:13" ht="68.25" customHeight="1" x14ac:dyDescent="0.3">
      <c r="A2" s="253" t="s">
        <v>184</v>
      </c>
      <c r="B2" s="253"/>
      <c r="C2" s="253"/>
      <c r="D2" s="253"/>
      <c r="E2" s="253"/>
      <c r="F2" s="253"/>
      <c r="G2" s="253"/>
      <c r="H2" s="253"/>
      <c r="I2" s="253"/>
      <c r="J2" s="253"/>
      <c r="K2" s="253"/>
      <c r="L2" s="253"/>
      <c r="M2" s="253"/>
    </row>
    <row r="3" spans="1:13" ht="31.5" customHeight="1" x14ac:dyDescent="0.3">
      <c r="A3" s="249" t="str">
        <f>'Biểu 01  thu'!A3:H3</f>
        <v>(Kèm theo Báo cáo số             /UBND-TCKH ngày          tháng 6 năm 2022 của UBND huyện Chợ Đồn)</v>
      </c>
      <c r="B3" s="250"/>
      <c r="C3" s="250"/>
      <c r="D3" s="250"/>
      <c r="E3" s="250"/>
      <c r="F3" s="250"/>
      <c r="G3" s="250"/>
      <c r="H3" s="250"/>
      <c r="I3" s="250"/>
      <c r="J3" s="250"/>
      <c r="K3" s="250"/>
      <c r="L3" s="250"/>
      <c r="M3" s="250"/>
    </row>
    <row r="5" spans="1:13" ht="27.75" customHeight="1" x14ac:dyDescent="0.25">
      <c r="I5" s="254" t="s">
        <v>187</v>
      </c>
      <c r="J5" s="254"/>
      <c r="K5" s="254"/>
      <c r="L5" s="254"/>
      <c r="M5" s="254"/>
    </row>
    <row r="7" spans="1:13" ht="15.75" customHeight="1" x14ac:dyDescent="0.25">
      <c r="A7" s="251" t="s">
        <v>118</v>
      </c>
      <c r="B7" s="251" t="s">
        <v>117</v>
      </c>
      <c r="C7" s="244" t="s">
        <v>185</v>
      </c>
      <c r="D7" s="244" t="s">
        <v>183</v>
      </c>
      <c r="E7" s="244" t="s">
        <v>119</v>
      </c>
      <c r="F7" s="244" t="s">
        <v>120</v>
      </c>
      <c r="G7" s="244" t="s">
        <v>125</v>
      </c>
      <c r="H7" s="244" t="s">
        <v>121</v>
      </c>
      <c r="I7" s="244" t="s">
        <v>122</v>
      </c>
      <c r="J7" s="244" t="s">
        <v>123</v>
      </c>
      <c r="K7" s="244" t="s">
        <v>124</v>
      </c>
      <c r="L7" s="244" t="s">
        <v>204</v>
      </c>
      <c r="M7" s="247" t="s">
        <v>126</v>
      </c>
    </row>
    <row r="8" spans="1:13" ht="102.75" customHeight="1" x14ac:dyDescent="0.25">
      <c r="A8" s="252"/>
      <c r="B8" s="252"/>
      <c r="C8" s="245"/>
      <c r="D8" s="245"/>
      <c r="E8" s="245"/>
      <c r="F8" s="245"/>
      <c r="G8" s="245"/>
      <c r="H8" s="245"/>
      <c r="I8" s="245"/>
      <c r="J8" s="245"/>
      <c r="K8" s="245"/>
      <c r="L8" s="245"/>
      <c r="M8" s="248"/>
    </row>
    <row r="9" spans="1:13" ht="18.75" customHeight="1" x14ac:dyDescent="0.25">
      <c r="A9" s="114" t="s">
        <v>6</v>
      </c>
      <c r="B9" s="114" t="s">
        <v>7</v>
      </c>
      <c r="C9" s="114">
        <v>1</v>
      </c>
      <c r="D9" s="114">
        <v>2</v>
      </c>
      <c r="E9" s="114">
        <v>3</v>
      </c>
      <c r="F9" s="114">
        <v>4</v>
      </c>
      <c r="G9" s="114">
        <v>5</v>
      </c>
      <c r="H9" s="114">
        <v>6</v>
      </c>
      <c r="I9" s="114">
        <v>7</v>
      </c>
      <c r="J9" s="114">
        <v>8</v>
      </c>
      <c r="K9" s="114">
        <v>9</v>
      </c>
      <c r="L9" s="114">
        <v>10</v>
      </c>
      <c r="M9" s="114" t="s">
        <v>186</v>
      </c>
    </row>
    <row r="10" spans="1:13" s="113" customFormat="1" ht="28.5" customHeight="1" x14ac:dyDescent="0.25">
      <c r="A10" s="115"/>
      <c r="B10" s="115" t="s">
        <v>48</v>
      </c>
      <c r="C10" s="115">
        <f>SUM(C11:C30)</f>
        <v>4284.1188190000012</v>
      </c>
      <c r="D10" s="115">
        <f t="shared" ref="D10:L10" si="0">SUM(D11:D30)</f>
        <v>3711</v>
      </c>
      <c r="E10" s="115">
        <f t="shared" si="0"/>
        <v>235.1</v>
      </c>
      <c r="F10" s="115">
        <f t="shared" si="0"/>
        <v>248.30752299999997</v>
      </c>
      <c r="G10" s="115">
        <f t="shared" si="0"/>
        <v>65.88000000000001</v>
      </c>
      <c r="H10" s="115">
        <f t="shared" si="0"/>
        <v>123.66991499999999</v>
      </c>
      <c r="I10" s="115">
        <f t="shared" si="0"/>
        <v>3.4224999999999999</v>
      </c>
      <c r="J10" s="115">
        <f t="shared" si="0"/>
        <v>132.9006</v>
      </c>
      <c r="K10" s="115">
        <f t="shared" si="0"/>
        <v>9.9574999999999996</v>
      </c>
      <c r="L10" s="115">
        <f t="shared" si="0"/>
        <v>819.23803799999985</v>
      </c>
      <c r="M10" s="116">
        <f t="shared" ref="M10:M30" si="1">L10/D10*100</f>
        <v>22.075937429264343</v>
      </c>
    </row>
    <row r="11" spans="1:13" ht="25.5" customHeight="1" x14ac:dyDescent="0.25">
      <c r="A11" s="114">
        <v>1</v>
      </c>
      <c r="B11" s="193" t="s">
        <v>188</v>
      </c>
      <c r="C11" s="194">
        <v>2496.216304</v>
      </c>
      <c r="D11" s="194">
        <v>2321</v>
      </c>
      <c r="E11" s="194">
        <v>127.7</v>
      </c>
      <c r="F11" s="192">
        <v>147.959599</v>
      </c>
      <c r="G11" s="194">
        <v>14.1615</v>
      </c>
      <c r="H11" s="194">
        <v>73.417288999999997</v>
      </c>
      <c r="I11" s="194">
        <v>3.4224999999999999</v>
      </c>
      <c r="J11" s="194">
        <v>34.988999999999997</v>
      </c>
      <c r="K11" s="194">
        <v>0</v>
      </c>
      <c r="L11" s="194">
        <f>SUM(E11:K11)</f>
        <v>401.64988799999998</v>
      </c>
      <c r="M11" s="195">
        <f t="shared" si="1"/>
        <v>17.305036105127101</v>
      </c>
    </row>
    <row r="12" spans="1:13" ht="25.5" customHeight="1" x14ac:dyDescent="0.25">
      <c r="A12" s="114">
        <v>2</v>
      </c>
      <c r="B12" s="193" t="s">
        <v>51</v>
      </c>
      <c r="C12" s="194">
        <v>69.011633000000003</v>
      </c>
      <c r="D12" s="194">
        <v>54</v>
      </c>
      <c r="E12" s="194">
        <v>2.6</v>
      </c>
      <c r="F12" s="192">
        <v>1.278</v>
      </c>
      <c r="G12" s="194">
        <v>0</v>
      </c>
      <c r="H12" s="194">
        <v>0.63900000000000001</v>
      </c>
      <c r="I12" s="194"/>
      <c r="J12" s="194">
        <v>4.7770000000000001</v>
      </c>
      <c r="K12" s="194">
        <v>0</v>
      </c>
      <c r="L12" s="194">
        <f t="shared" ref="L12:L30" si="2">SUM(E12:K12)</f>
        <v>9.2940000000000005</v>
      </c>
      <c r="M12" s="195">
        <f t="shared" si="1"/>
        <v>17.211111111111112</v>
      </c>
    </row>
    <row r="13" spans="1:13" ht="25.5" customHeight="1" x14ac:dyDescent="0.25">
      <c r="A13" s="114">
        <v>3</v>
      </c>
      <c r="B13" s="193" t="s">
        <v>52</v>
      </c>
      <c r="C13" s="194">
        <v>76.164000000000001</v>
      </c>
      <c r="D13" s="194">
        <v>69</v>
      </c>
      <c r="E13" s="194">
        <v>4.0999999999999996</v>
      </c>
      <c r="F13" s="192">
        <v>0.93</v>
      </c>
      <c r="G13" s="194">
        <v>0</v>
      </c>
      <c r="H13" s="194">
        <v>0.46500000000000002</v>
      </c>
      <c r="I13" s="194"/>
      <c r="J13" s="194">
        <v>0</v>
      </c>
      <c r="K13" s="194">
        <v>0</v>
      </c>
      <c r="L13" s="194">
        <f t="shared" si="2"/>
        <v>5.4949999999999992</v>
      </c>
      <c r="M13" s="195">
        <f t="shared" si="1"/>
        <v>7.9637681159420284</v>
      </c>
    </row>
    <row r="14" spans="1:13" ht="25.5" customHeight="1" x14ac:dyDescent="0.25">
      <c r="A14" s="114">
        <v>4</v>
      </c>
      <c r="B14" s="193" t="s">
        <v>189</v>
      </c>
      <c r="C14" s="194">
        <v>135.56399999999999</v>
      </c>
      <c r="D14" s="194">
        <v>96</v>
      </c>
      <c r="E14" s="194">
        <v>8.6999999999999993</v>
      </c>
      <c r="F14" s="192">
        <v>8.3219999999999992</v>
      </c>
      <c r="G14" s="194">
        <v>0</v>
      </c>
      <c r="H14" s="194">
        <v>4.1609999999999996</v>
      </c>
      <c r="I14" s="194"/>
      <c r="J14" s="194">
        <v>3</v>
      </c>
      <c r="K14" s="194">
        <v>0</v>
      </c>
      <c r="L14" s="194">
        <f t="shared" si="2"/>
        <v>24.183</v>
      </c>
      <c r="M14" s="195">
        <f t="shared" si="1"/>
        <v>25.190625000000001</v>
      </c>
    </row>
    <row r="15" spans="1:13" ht="25.5" customHeight="1" x14ac:dyDescent="0.25">
      <c r="A15" s="114">
        <v>5</v>
      </c>
      <c r="B15" s="193" t="s">
        <v>190</v>
      </c>
      <c r="C15" s="194">
        <v>92.293499999999995</v>
      </c>
      <c r="D15" s="194">
        <v>96</v>
      </c>
      <c r="E15" s="194">
        <v>8.5</v>
      </c>
      <c r="F15" s="192">
        <v>4.8404999999999996</v>
      </c>
      <c r="G15" s="194">
        <v>50.866500000000002</v>
      </c>
      <c r="H15" s="194">
        <v>2.6265000000000001</v>
      </c>
      <c r="I15" s="194"/>
      <c r="J15" s="194">
        <v>4.25</v>
      </c>
      <c r="K15" s="194">
        <v>0</v>
      </c>
      <c r="L15" s="194">
        <f t="shared" si="2"/>
        <v>71.083499999999987</v>
      </c>
      <c r="M15" s="195">
        <f t="shared" si="1"/>
        <v>74.04531249999998</v>
      </c>
    </row>
    <row r="16" spans="1:13" ht="25.5" customHeight="1" x14ac:dyDescent="0.25">
      <c r="A16" s="114">
        <v>6</v>
      </c>
      <c r="B16" s="193" t="s">
        <v>191</v>
      </c>
      <c r="C16" s="194">
        <v>124.79344</v>
      </c>
      <c r="D16" s="194">
        <v>112</v>
      </c>
      <c r="E16" s="194">
        <v>10</v>
      </c>
      <c r="F16" s="192">
        <v>11.4528</v>
      </c>
      <c r="G16" s="194">
        <v>0</v>
      </c>
      <c r="H16" s="194">
        <v>5.4234999999999998</v>
      </c>
      <c r="I16" s="194"/>
      <c r="J16" s="194">
        <v>6.35</v>
      </c>
      <c r="K16" s="194">
        <v>0</v>
      </c>
      <c r="L16" s="194">
        <f t="shared" si="2"/>
        <v>33.226300000000002</v>
      </c>
      <c r="M16" s="195">
        <f t="shared" si="1"/>
        <v>29.666339285714287</v>
      </c>
    </row>
    <row r="17" spans="1:13" ht="25.5" customHeight="1" x14ac:dyDescent="0.25">
      <c r="A17" s="114">
        <v>7</v>
      </c>
      <c r="B17" s="193" t="s">
        <v>192</v>
      </c>
      <c r="C17" s="194">
        <v>88.500100000000003</v>
      </c>
      <c r="D17" s="194">
        <v>41</v>
      </c>
      <c r="E17" s="194">
        <v>4.7</v>
      </c>
      <c r="F17" s="192">
        <v>5.016</v>
      </c>
      <c r="G17" s="194">
        <v>0</v>
      </c>
      <c r="H17" s="194">
        <v>2.508</v>
      </c>
      <c r="I17" s="194"/>
      <c r="J17" s="194">
        <v>1.3</v>
      </c>
      <c r="K17" s="194">
        <v>0</v>
      </c>
      <c r="L17" s="194">
        <f t="shared" si="2"/>
        <v>13.524000000000001</v>
      </c>
      <c r="M17" s="195">
        <f t="shared" si="1"/>
        <v>32.985365853658536</v>
      </c>
    </row>
    <row r="18" spans="1:13" ht="25.5" customHeight="1" x14ac:dyDescent="0.25">
      <c r="A18" s="114">
        <v>8</v>
      </c>
      <c r="B18" s="193" t="s">
        <v>193</v>
      </c>
      <c r="C18" s="194">
        <v>83.584335999999993</v>
      </c>
      <c r="D18" s="194">
        <v>79</v>
      </c>
      <c r="E18" s="194">
        <v>5</v>
      </c>
      <c r="F18" s="192">
        <v>4.0199999999999996</v>
      </c>
      <c r="G18" s="194">
        <v>0</v>
      </c>
      <c r="H18" s="194">
        <v>1.885</v>
      </c>
      <c r="I18" s="194"/>
      <c r="J18" s="194">
        <v>10.095000000000001</v>
      </c>
      <c r="K18" s="194">
        <v>0</v>
      </c>
      <c r="L18" s="194">
        <f t="shared" si="2"/>
        <v>21</v>
      </c>
      <c r="M18" s="195">
        <f t="shared" si="1"/>
        <v>26.582278481012654</v>
      </c>
    </row>
    <row r="19" spans="1:13" ht="25.5" customHeight="1" x14ac:dyDescent="0.25">
      <c r="A19" s="114">
        <v>9</v>
      </c>
      <c r="B19" s="193" t="s">
        <v>194</v>
      </c>
      <c r="C19" s="194">
        <v>63.212000000000003</v>
      </c>
      <c r="D19" s="194">
        <v>55</v>
      </c>
      <c r="E19" s="194">
        <v>3.5</v>
      </c>
      <c r="F19" s="192">
        <v>2.5920000000000001</v>
      </c>
      <c r="G19" s="194">
        <v>0</v>
      </c>
      <c r="H19" s="194">
        <v>1.296</v>
      </c>
      <c r="I19" s="194"/>
      <c r="J19" s="194">
        <v>4.3</v>
      </c>
      <c r="K19" s="194">
        <v>0</v>
      </c>
      <c r="L19" s="194">
        <f t="shared" si="2"/>
        <v>11.688000000000001</v>
      </c>
      <c r="M19" s="195">
        <f t="shared" si="1"/>
        <v>21.250909090909094</v>
      </c>
    </row>
    <row r="20" spans="1:13" ht="25.5" customHeight="1" x14ac:dyDescent="0.25">
      <c r="A20" s="114">
        <v>10</v>
      </c>
      <c r="B20" s="193" t="s">
        <v>195</v>
      </c>
      <c r="C20" s="194">
        <v>192</v>
      </c>
      <c r="D20" s="194">
        <v>143</v>
      </c>
      <c r="E20" s="194">
        <v>9.6</v>
      </c>
      <c r="F20" s="192">
        <v>24.056063999999999</v>
      </c>
      <c r="G20" s="194">
        <v>0</v>
      </c>
      <c r="H20" s="194">
        <v>12.284971000000001</v>
      </c>
      <c r="I20" s="194"/>
      <c r="J20" s="194">
        <v>0</v>
      </c>
      <c r="K20" s="194">
        <v>0</v>
      </c>
      <c r="L20" s="194">
        <f t="shared" si="2"/>
        <v>45.941034999999999</v>
      </c>
      <c r="M20" s="195">
        <f t="shared" si="1"/>
        <v>32.126597902097906</v>
      </c>
    </row>
    <row r="21" spans="1:13" ht="25.5" customHeight="1" x14ac:dyDescent="0.25">
      <c r="A21" s="114">
        <v>11</v>
      </c>
      <c r="B21" s="193" t="s">
        <v>53</v>
      </c>
      <c r="C21" s="194">
        <v>170.5</v>
      </c>
      <c r="D21" s="194">
        <v>106</v>
      </c>
      <c r="E21" s="194">
        <v>8.4</v>
      </c>
      <c r="F21" s="192">
        <v>9.0633999999999997</v>
      </c>
      <c r="G21" s="194">
        <v>0</v>
      </c>
      <c r="H21" s="194">
        <v>4.5529999999999999</v>
      </c>
      <c r="I21" s="194"/>
      <c r="J21" s="194">
        <v>7.1440000000000001</v>
      </c>
      <c r="K21" s="194">
        <v>0</v>
      </c>
      <c r="L21" s="194">
        <f t="shared" si="2"/>
        <v>29.160400000000003</v>
      </c>
      <c r="M21" s="195">
        <f t="shared" si="1"/>
        <v>27.509811320754718</v>
      </c>
    </row>
    <row r="22" spans="1:13" ht="25.5" customHeight="1" x14ac:dyDescent="0.25">
      <c r="A22" s="114">
        <v>12</v>
      </c>
      <c r="B22" s="193" t="s">
        <v>196</v>
      </c>
      <c r="C22" s="194">
        <v>92.500116000000006</v>
      </c>
      <c r="D22" s="194">
        <v>66</v>
      </c>
      <c r="E22" s="194">
        <v>6</v>
      </c>
      <c r="F22" s="192">
        <v>4.9089600000000004</v>
      </c>
      <c r="G22" s="194">
        <v>0</v>
      </c>
      <c r="H22" s="194">
        <v>2.4544800000000002</v>
      </c>
      <c r="I22" s="194"/>
      <c r="J22" s="194">
        <v>3</v>
      </c>
      <c r="K22" s="194">
        <v>0</v>
      </c>
      <c r="L22" s="194">
        <f t="shared" si="2"/>
        <v>16.363440000000001</v>
      </c>
      <c r="M22" s="195">
        <f t="shared" si="1"/>
        <v>24.79309090909091</v>
      </c>
    </row>
    <row r="23" spans="1:13" ht="25.5" customHeight="1" x14ac:dyDescent="0.25">
      <c r="A23" s="114">
        <v>13</v>
      </c>
      <c r="B23" s="193" t="s">
        <v>197</v>
      </c>
      <c r="C23" s="194">
        <v>64.109499999999997</v>
      </c>
      <c r="D23" s="194">
        <v>42</v>
      </c>
      <c r="E23" s="194">
        <v>3.2</v>
      </c>
      <c r="F23" s="192">
        <v>1.8972</v>
      </c>
      <c r="G23" s="194">
        <v>0.85199999999999998</v>
      </c>
      <c r="H23" s="194">
        <v>0.95699999999999996</v>
      </c>
      <c r="I23" s="194"/>
      <c r="J23" s="194">
        <v>6.95</v>
      </c>
      <c r="K23" s="194">
        <v>0</v>
      </c>
      <c r="L23" s="194">
        <f t="shared" si="2"/>
        <v>13.856200000000001</v>
      </c>
      <c r="M23" s="195">
        <f t="shared" si="1"/>
        <v>32.990952380952379</v>
      </c>
    </row>
    <row r="24" spans="1:13" ht="25.5" customHeight="1" x14ac:dyDescent="0.25">
      <c r="A24" s="114">
        <v>14</v>
      </c>
      <c r="B24" s="193" t="s">
        <v>198</v>
      </c>
      <c r="C24" s="194">
        <v>81.556700000000006</v>
      </c>
      <c r="D24" s="194">
        <v>64</v>
      </c>
      <c r="E24" s="194">
        <v>5.0999999999999996</v>
      </c>
      <c r="F24" s="192">
        <v>3.0960000000000001</v>
      </c>
      <c r="G24" s="194">
        <v>0</v>
      </c>
      <c r="H24" s="194">
        <v>1.548</v>
      </c>
      <c r="I24" s="194"/>
      <c r="J24" s="194">
        <v>13.551</v>
      </c>
      <c r="K24" s="194">
        <v>1.5</v>
      </c>
      <c r="L24" s="194">
        <f t="shared" si="2"/>
        <v>24.795000000000002</v>
      </c>
      <c r="M24" s="195">
        <f t="shared" si="1"/>
        <v>38.7421875</v>
      </c>
    </row>
    <row r="25" spans="1:13" ht="25.5" customHeight="1" x14ac:dyDescent="0.25">
      <c r="A25" s="114">
        <v>15</v>
      </c>
      <c r="B25" s="193" t="s">
        <v>199</v>
      </c>
      <c r="C25" s="194">
        <v>70.718324999999993</v>
      </c>
      <c r="D25" s="194">
        <v>63</v>
      </c>
      <c r="E25" s="194">
        <v>4.5999999999999996</v>
      </c>
      <c r="F25" s="192">
        <v>2.6459999999999999</v>
      </c>
      <c r="G25" s="194">
        <v>0</v>
      </c>
      <c r="H25" s="194">
        <v>1.323</v>
      </c>
      <c r="I25" s="194"/>
      <c r="J25" s="194">
        <v>0</v>
      </c>
      <c r="K25" s="194">
        <v>0</v>
      </c>
      <c r="L25" s="194">
        <f t="shared" si="2"/>
        <v>8.5689999999999991</v>
      </c>
      <c r="M25" s="195">
        <f t="shared" si="1"/>
        <v>13.601587301587301</v>
      </c>
    </row>
    <row r="26" spans="1:13" ht="25.5" customHeight="1" x14ac:dyDescent="0.25">
      <c r="A26" s="114">
        <v>16</v>
      </c>
      <c r="B26" s="193" t="s">
        <v>200</v>
      </c>
      <c r="C26" s="194">
        <v>100.519572</v>
      </c>
      <c r="D26" s="194">
        <v>68</v>
      </c>
      <c r="E26" s="194">
        <v>5.4</v>
      </c>
      <c r="F26" s="192">
        <v>3.1888000000000001</v>
      </c>
      <c r="G26" s="194">
        <v>0</v>
      </c>
      <c r="H26" s="194">
        <v>0.63900000000000001</v>
      </c>
      <c r="I26" s="194"/>
      <c r="J26" s="194">
        <v>5.8456000000000001</v>
      </c>
      <c r="K26" s="194">
        <v>5.5</v>
      </c>
      <c r="L26" s="194">
        <f t="shared" si="2"/>
        <v>20.573399999999999</v>
      </c>
      <c r="M26" s="195">
        <f t="shared" si="1"/>
        <v>30.254999999999999</v>
      </c>
    </row>
    <row r="27" spans="1:13" ht="25.5" customHeight="1" x14ac:dyDescent="0.25">
      <c r="A27" s="114">
        <v>17</v>
      </c>
      <c r="B27" s="193" t="s">
        <v>201</v>
      </c>
      <c r="C27" s="194">
        <v>44.619700000000002</v>
      </c>
      <c r="D27" s="194">
        <v>37</v>
      </c>
      <c r="E27" s="194">
        <v>1.8</v>
      </c>
      <c r="F27" s="192">
        <v>1.462</v>
      </c>
      <c r="G27" s="194">
        <v>0</v>
      </c>
      <c r="H27" s="194">
        <v>0.73099999999999998</v>
      </c>
      <c r="I27" s="194"/>
      <c r="J27" s="194">
        <v>7.1989999999999998</v>
      </c>
      <c r="K27" s="194">
        <v>0</v>
      </c>
      <c r="L27" s="194">
        <f t="shared" si="2"/>
        <v>11.192</v>
      </c>
      <c r="M27" s="195">
        <f t="shared" si="1"/>
        <v>30.248648648648651</v>
      </c>
    </row>
    <row r="28" spans="1:13" ht="25.5" customHeight="1" x14ac:dyDescent="0.25">
      <c r="A28" s="114">
        <v>18</v>
      </c>
      <c r="B28" s="193" t="s">
        <v>202</v>
      </c>
      <c r="C28" s="194">
        <v>70.560699999999997</v>
      </c>
      <c r="D28" s="194">
        <v>53</v>
      </c>
      <c r="E28" s="194">
        <v>4.5</v>
      </c>
      <c r="F28" s="192">
        <v>3.3982000000000001</v>
      </c>
      <c r="G28" s="194">
        <v>0</v>
      </c>
      <c r="H28" s="194">
        <v>1.7131749999999999</v>
      </c>
      <c r="I28" s="194"/>
      <c r="J28" s="194">
        <v>4.4000000000000004</v>
      </c>
      <c r="K28" s="194">
        <v>0</v>
      </c>
      <c r="L28" s="194">
        <f t="shared" si="2"/>
        <v>14.011375000000001</v>
      </c>
      <c r="M28" s="195">
        <f t="shared" si="1"/>
        <v>26.436556603773585</v>
      </c>
    </row>
    <row r="29" spans="1:13" ht="25.5" customHeight="1" x14ac:dyDescent="0.25">
      <c r="A29" s="114">
        <v>19</v>
      </c>
      <c r="B29" s="193" t="s">
        <v>203</v>
      </c>
      <c r="C29" s="194">
        <v>95.017387999999997</v>
      </c>
      <c r="D29" s="194">
        <v>87</v>
      </c>
      <c r="E29" s="194">
        <v>7.9</v>
      </c>
      <c r="F29" s="192">
        <v>6.524</v>
      </c>
      <c r="G29" s="194">
        <v>0</v>
      </c>
      <c r="H29" s="194">
        <v>4.2169999999999996</v>
      </c>
      <c r="I29" s="194"/>
      <c r="J29" s="194">
        <v>0.5</v>
      </c>
      <c r="K29" s="194">
        <v>0</v>
      </c>
      <c r="L29" s="194">
        <f t="shared" si="2"/>
        <v>19.140999999999998</v>
      </c>
      <c r="M29" s="195">
        <f t="shared" si="1"/>
        <v>22.001149425287352</v>
      </c>
    </row>
    <row r="30" spans="1:13" ht="25.5" customHeight="1" x14ac:dyDescent="0.25">
      <c r="A30" s="114">
        <v>20</v>
      </c>
      <c r="B30" s="193" t="s">
        <v>50</v>
      </c>
      <c r="C30" s="194">
        <v>72.677504999999996</v>
      </c>
      <c r="D30" s="194">
        <v>59</v>
      </c>
      <c r="E30" s="194">
        <v>3.8</v>
      </c>
      <c r="F30" s="192">
        <v>1.6559999999999999</v>
      </c>
      <c r="G30" s="194">
        <v>0</v>
      </c>
      <c r="H30" s="194">
        <v>0.82799999999999996</v>
      </c>
      <c r="I30" s="194"/>
      <c r="J30" s="194">
        <v>15.25</v>
      </c>
      <c r="K30" s="194">
        <v>2.9575</v>
      </c>
      <c r="L30" s="194">
        <f t="shared" si="2"/>
        <v>24.491499999999998</v>
      </c>
      <c r="M30" s="195">
        <f t="shared" si="1"/>
        <v>41.511016949152541</v>
      </c>
    </row>
  </sheetData>
  <mergeCells count="17">
    <mergeCell ref="G7:G8"/>
    <mergeCell ref="M7:M8"/>
    <mergeCell ref="A3:M3"/>
    <mergeCell ref="A7:A8"/>
    <mergeCell ref="B7:B8"/>
    <mergeCell ref="C7:C8"/>
    <mergeCell ref="D7:D8"/>
    <mergeCell ref="E7:E8"/>
    <mergeCell ref="F7:F8"/>
    <mergeCell ref="H7:H8"/>
    <mergeCell ref="I5:M5"/>
    <mergeCell ref="I7:I8"/>
    <mergeCell ref="L1:M1"/>
    <mergeCell ref="J7:J8"/>
    <mergeCell ref="K7:K8"/>
    <mergeCell ref="L7:L8"/>
    <mergeCell ref="A2:M2"/>
  </mergeCells>
  <pageMargins left="0.5" right="0.25" top="0.5" bottom="0.5" header="0.31496062992126" footer="0.31496062992126"/>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105" zoomScaleNormal="105" zoomScaleSheetLayoutView="100" workbookViewId="0">
      <pane xSplit="2" ySplit="10" topLeftCell="C11" activePane="bottomRight" state="frozen"/>
      <selection pane="topRight" activeCell="C1" sqref="C1"/>
      <selection pane="bottomLeft" activeCell="A8" sqref="A8"/>
      <selection pane="bottomRight" activeCell="A4" sqref="A4"/>
    </sheetView>
  </sheetViews>
  <sheetFormatPr defaultRowHeight="13.5" x14ac:dyDescent="0.2"/>
  <cols>
    <col min="1" max="1" width="41.75" style="130" customWidth="1"/>
    <col min="2" max="2" width="12.75" style="130" customWidth="1"/>
    <col min="3" max="3" width="12.25" style="131" customWidth="1"/>
    <col min="4" max="4" width="11.875" style="132" customWidth="1"/>
    <col min="5" max="5" width="12.625" style="133" hidden="1" customWidth="1"/>
    <col min="6" max="6" width="9.75" style="133" customWidth="1"/>
    <col min="7" max="7" width="10.625" style="133" customWidth="1"/>
    <col min="8" max="9" width="10.625" style="132" hidden="1" customWidth="1"/>
    <col min="10" max="10" width="10.125" style="130" hidden="1" customWidth="1"/>
    <col min="11" max="11" width="15.75" style="130" hidden="1" customWidth="1"/>
    <col min="12" max="12" width="14.375" style="130" hidden="1" customWidth="1"/>
    <col min="13" max="13" width="11.75" style="130" hidden="1" customWidth="1"/>
    <col min="14" max="16" width="0" style="130" hidden="1" customWidth="1"/>
    <col min="17" max="17" width="16.125" style="130" hidden="1" customWidth="1"/>
    <col min="18" max="18" width="0" style="130" hidden="1" customWidth="1"/>
    <col min="19" max="19" width="11.625" style="130" bestFit="1" customWidth="1"/>
    <col min="20" max="255" width="9.125" style="130"/>
    <col min="256" max="256" width="41.875" style="130" customWidth="1"/>
    <col min="257" max="257" width="9.625" style="130" customWidth="1"/>
    <col min="258" max="258" width="0" style="130" hidden="1" customWidth="1"/>
    <col min="259" max="259" width="9.75" style="130" customWidth="1"/>
    <col min="260" max="260" width="9.25" style="130" customWidth="1"/>
    <col min="261" max="261" width="0" style="130" hidden="1" customWidth="1"/>
    <col min="262" max="262" width="9.75" style="130" customWidth="1"/>
    <col min="263" max="263" width="9.375" style="130" customWidth="1"/>
    <col min="264" max="272" width="0" style="130" hidden="1" customWidth="1"/>
    <col min="273" max="511" width="9.125" style="130"/>
    <col min="512" max="512" width="41.875" style="130" customWidth="1"/>
    <col min="513" max="513" width="9.625" style="130" customWidth="1"/>
    <col min="514" max="514" width="0" style="130" hidden="1" customWidth="1"/>
    <col min="515" max="515" width="9.75" style="130" customWidth="1"/>
    <col min="516" max="516" width="9.25" style="130" customWidth="1"/>
    <col min="517" max="517" width="0" style="130" hidden="1" customWidth="1"/>
    <col min="518" max="518" width="9.75" style="130" customWidth="1"/>
    <col min="519" max="519" width="9.375" style="130" customWidth="1"/>
    <col min="520" max="528" width="0" style="130" hidden="1" customWidth="1"/>
    <col min="529" max="767" width="9.125" style="130"/>
    <col min="768" max="768" width="41.875" style="130" customWidth="1"/>
    <col min="769" max="769" width="9.625" style="130" customWidth="1"/>
    <col min="770" max="770" width="0" style="130" hidden="1" customWidth="1"/>
    <col min="771" max="771" width="9.75" style="130" customWidth="1"/>
    <col min="772" max="772" width="9.25" style="130" customWidth="1"/>
    <col min="773" max="773" width="0" style="130" hidden="1" customWidth="1"/>
    <col min="774" max="774" width="9.75" style="130" customWidth="1"/>
    <col min="775" max="775" width="9.375" style="130" customWidth="1"/>
    <col min="776" max="784" width="0" style="130" hidden="1" customWidth="1"/>
    <col min="785" max="1023" width="9.125" style="130"/>
    <col min="1024" max="1024" width="41.875" style="130" customWidth="1"/>
    <col min="1025" max="1025" width="9.625" style="130" customWidth="1"/>
    <col min="1026" max="1026" width="0" style="130" hidden="1" customWidth="1"/>
    <col min="1027" max="1027" width="9.75" style="130" customWidth="1"/>
    <col min="1028" max="1028" width="9.25" style="130" customWidth="1"/>
    <col min="1029" max="1029" width="0" style="130" hidden="1" customWidth="1"/>
    <col min="1030" max="1030" width="9.75" style="130" customWidth="1"/>
    <col min="1031" max="1031" width="9.375" style="130" customWidth="1"/>
    <col min="1032" max="1040" width="0" style="130" hidden="1" customWidth="1"/>
    <col min="1041" max="1279" width="9.125" style="130"/>
    <col min="1280" max="1280" width="41.875" style="130" customWidth="1"/>
    <col min="1281" max="1281" width="9.625" style="130" customWidth="1"/>
    <col min="1282" max="1282" width="0" style="130" hidden="1" customWidth="1"/>
    <col min="1283" max="1283" width="9.75" style="130" customWidth="1"/>
    <col min="1284" max="1284" width="9.25" style="130" customWidth="1"/>
    <col min="1285" max="1285" width="0" style="130" hidden="1" customWidth="1"/>
    <col min="1286" max="1286" width="9.75" style="130" customWidth="1"/>
    <col min="1287" max="1287" width="9.375" style="130" customWidth="1"/>
    <col min="1288" max="1296" width="0" style="130" hidden="1" customWidth="1"/>
    <col min="1297" max="1535" width="9.125" style="130"/>
    <col min="1536" max="1536" width="41.875" style="130" customWidth="1"/>
    <col min="1537" max="1537" width="9.625" style="130" customWidth="1"/>
    <col min="1538" max="1538" width="0" style="130" hidden="1" customWidth="1"/>
    <col min="1539" max="1539" width="9.75" style="130" customWidth="1"/>
    <col min="1540" max="1540" width="9.25" style="130" customWidth="1"/>
    <col min="1541" max="1541" width="0" style="130" hidden="1" customWidth="1"/>
    <col min="1542" max="1542" width="9.75" style="130" customWidth="1"/>
    <col min="1543" max="1543" width="9.375" style="130" customWidth="1"/>
    <col min="1544" max="1552" width="0" style="130" hidden="1" customWidth="1"/>
    <col min="1553" max="1791" width="9.125" style="130"/>
    <col min="1792" max="1792" width="41.875" style="130" customWidth="1"/>
    <col min="1793" max="1793" width="9.625" style="130" customWidth="1"/>
    <col min="1794" max="1794" width="0" style="130" hidden="1" customWidth="1"/>
    <col min="1795" max="1795" width="9.75" style="130" customWidth="1"/>
    <col min="1796" max="1796" width="9.25" style="130" customWidth="1"/>
    <col min="1797" max="1797" width="0" style="130" hidden="1" customWidth="1"/>
    <col min="1798" max="1798" width="9.75" style="130" customWidth="1"/>
    <col min="1799" max="1799" width="9.375" style="130" customWidth="1"/>
    <col min="1800" max="1808" width="0" style="130" hidden="1" customWidth="1"/>
    <col min="1809" max="2047" width="9.125" style="130"/>
    <col min="2048" max="2048" width="41.875" style="130" customWidth="1"/>
    <col min="2049" max="2049" width="9.625" style="130" customWidth="1"/>
    <col min="2050" max="2050" width="0" style="130" hidden="1" customWidth="1"/>
    <col min="2051" max="2051" width="9.75" style="130" customWidth="1"/>
    <col min="2052" max="2052" width="9.25" style="130" customWidth="1"/>
    <col min="2053" max="2053" width="0" style="130" hidden="1" customWidth="1"/>
    <col min="2054" max="2054" width="9.75" style="130" customWidth="1"/>
    <col min="2055" max="2055" width="9.375" style="130" customWidth="1"/>
    <col min="2056" max="2064" width="0" style="130" hidden="1" customWidth="1"/>
    <col min="2065" max="2303" width="9.125" style="130"/>
    <col min="2304" max="2304" width="41.875" style="130" customWidth="1"/>
    <col min="2305" max="2305" width="9.625" style="130" customWidth="1"/>
    <col min="2306" max="2306" width="0" style="130" hidden="1" customWidth="1"/>
    <col min="2307" max="2307" width="9.75" style="130" customWidth="1"/>
    <col min="2308" max="2308" width="9.25" style="130" customWidth="1"/>
    <col min="2309" max="2309" width="0" style="130" hidden="1" customWidth="1"/>
    <col min="2310" max="2310" width="9.75" style="130" customWidth="1"/>
    <col min="2311" max="2311" width="9.375" style="130" customWidth="1"/>
    <col min="2312" max="2320" width="0" style="130" hidden="1" customWidth="1"/>
    <col min="2321" max="2559" width="9.125" style="130"/>
    <col min="2560" max="2560" width="41.875" style="130" customWidth="1"/>
    <col min="2561" max="2561" width="9.625" style="130" customWidth="1"/>
    <col min="2562" max="2562" width="0" style="130" hidden="1" customWidth="1"/>
    <col min="2563" max="2563" width="9.75" style="130" customWidth="1"/>
    <col min="2564" max="2564" width="9.25" style="130" customWidth="1"/>
    <col min="2565" max="2565" width="0" style="130" hidden="1" customWidth="1"/>
    <col min="2566" max="2566" width="9.75" style="130" customWidth="1"/>
    <col min="2567" max="2567" width="9.375" style="130" customWidth="1"/>
    <col min="2568" max="2576" width="0" style="130" hidden="1" customWidth="1"/>
    <col min="2577" max="2815" width="9.125" style="130"/>
    <col min="2816" max="2816" width="41.875" style="130" customWidth="1"/>
    <col min="2817" max="2817" width="9.625" style="130" customWidth="1"/>
    <col min="2818" max="2818" width="0" style="130" hidden="1" customWidth="1"/>
    <col min="2819" max="2819" width="9.75" style="130" customWidth="1"/>
    <col min="2820" max="2820" width="9.25" style="130" customWidth="1"/>
    <col min="2821" max="2821" width="0" style="130" hidden="1" customWidth="1"/>
    <col min="2822" max="2822" width="9.75" style="130" customWidth="1"/>
    <col min="2823" max="2823" width="9.375" style="130" customWidth="1"/>
    <col min="2824" max="2832" width="0" style="130" hidden="1" customWidth="1"/>
    <col min="2833" max="3071" width="9.125" style="130"/>
    <col min="3072" max="3072" width="41.875" style="130" customWidth="1"/>
    <col min="3073" max="3073" width="9.625" style="130" customWidth="1"/>
    <col min="3074" max="3074" width="0" style="130" hidden="1" customWidth="1"/>
    <col min="3075" max="3075" width="9.75" style="130" customWidth="1"/>
    <col min="3076" max="3076" width="9.25" style="130" customWidth="1"/>
    <col min="3077" max="3077" width="0" style="130" hidden="1" customWidth="1"/>
    <col min="3078" max="3078" width="9.75" style="130" customWidth="1"/>
    <col min="3079" max="3079" width="9.375" style="130" customWidth="1"/>
    <col min="3080" max="3088" width="0" style="130" hidden="1" customWidth="1"/>
    <col min="3089" max="3327" width="9.125" style="130"/>
    <col min="3328" max="3328" width="41.875" style="130" customWidth="1"/>
    <col min="3329" max="3329" width="9.625" style="130" customWidth="1"/>
    <col min="3330" max="3330" width="0" style="130" hidden="1" customWidth="1"/>
    <col min="3331" max="3331" width="9.75" style="130" customWidth="1"/>
    <col min="3332" max="3332" width="9.25" style="130" customWidth="1"/>
    <col min="3333" max="3333" width="0" style="130" hidden="1" customWidth="1"/>
    <col min="3334" max="3334" width="9.75" style="130" customWidth="1"/>
    <col min="3335" max="3335" width="9.375" style="130" customWidth="1"/>
    <col min="3336" max="3344" width="0" style="130" hidden="1" customWidth="1"/>
    <col min="3345" max="3583" width="9.125" style="130"/>
    <col min="3584" max="3584" width="41.875" style="130" customWidth="1"/>
    <col min="3585" max="3585" width="9.625" style="130" customWidth="1"/>
    <col min="3586" max="3586" width="0" style="130" hidden="1" customWidth="1"/>
    <col min="3587" max="3587" width="9.75" style="130" customWidth="1"/>
    <col min="3588" max="3588" width="9.25" style="130" customWidth="1"/>
    <col min="3589" max="3589" width="0" style="130" hidden="1" customWidth="1"/>
    <col min="3590" max="3590" width="9.75" style="130" customWidth="1"/>
    <col min="3591" max="3591" width="9.375" style="130" customWidth="1"/>
    <col min="3592" max="3600" width="0" style="130" hidden="1" customWidth="1"/>
    <col min="3601" max="3839" width="9.125" style="130"/>
    <col min="3840" max="3840" width="41.875" style="130" customWidth="1"/>
    <col min="3841" max="3841" width="9.625" style="130" customWidth="1"/>
    <col min="3842" max="3842" width="0" style="130" hidden="1" customWidth="1"/>
    <col min="3843" max="3843" width="9.75" style="130" customWidth="1"/>
    <col min="3844" max="3844" width="9.25" style="130" customWidth="1"/>
    <col min="3845" max="3845" width="0" style="130" hidden="1" customWidth="1"/>
    <col min="3846" max="3846" width="9.75" style="130" customWidth="1"/>
    <col min="3847" max="3847" width="9.375" style="130" customWidth="1"/>
    <col min="3848" max="3856" width="0" style="130" hidden="1" customWidth="1"/>
    <col min="3857" max="4095" width="9.125" style="130"/>
    <col min="4096" max="4096" width="41.875" style="130" customWidth="1"/>
    <col min="4097" max="4097" width="9.625" style="130" customWidth="1"/>
    <col min="4098" max="4098" width="0" style="130" hidden="1" customWidth="1"/>
    <col min="4099" max="4099" width="9.75" style="130" customWidth="1"/>
    <col min="4100" max="4100" width="9.25" style="130" customWidth="1"/>
    <col min="4101" max="4101" width="0" style="130" hidden="1" customWidth="1"/>
    <col min="4102" max="4102" width="9.75" style="130" customWidth="1"/>
    <col min="4103" max="4103" width="9.375" style="130" customWidth="1"/>
    <col min="4104" max="4112" width="0" style="130" hidden="1" customWidth="1"/>
    <col min="4113" max="4351" width="9.125" style="130"/>
    <col min="4352" max="4352" width="41.875" style="130" customWidth="1"/>
    <col min="4353" max="4353" width="9.625" style="130" customWidth="1"/>
    <col min="4354" max="4354" width="0" style="130" hidden="1" customWidth="1"/>
    <col min="4355" max="4355" width="9.75" style="130" customWidth="1"/>
    <col min="4356" max="4356" width="9.25" style="130" customWidth="1"/>
    <col min="4357" max="4357" width="0" style="130" hidden="1" customWidth="1"/>
    <col min="4358" max="4358" width="9.75" style="130" customWidth="1"/>
    <col min="4359" max="4359" width="9.375" style="130" customWidth="1"/>
    <col min="4360" max="4368" width="0" style="130" hidden="1" customWidth="1"/>
    <col min="4369" max="4607" width="9.125" style="130"/>
    <col min="4608" max="4608" width="41.875" style="130" customWidth="1"/>
    <col min="4609" max="4609" width="9.625" style="130" customWidth="1"/>
    <col min="4610" max="4610" width="0" style="130" hidden="1" customWidth="1"/>
    <col min="4611" max="4611" width="9.75" style="130" customWidth="1"/>
    <col min="4612" max="4612" width="9.25" style="130" customWidth="1"/>
    <col min="4613" max="4613" width="0" style="130" hidden="1" customWidth="1"/>
    <col min="4614" max="4614" width="9.75" style="130" customWidth="1"/>
    <col min="4615" max="4615" width="9.375" style="130" customWidth="1"/>
    <col min="4616" max="4624" width="0" style="130" hidden="1" customWidth="1"/>
    <col min="4625" max="4863" width="9.125" style="130"/>
    <col min="4864" max="4864" width="41.875" style="130" customWidth="1"/>
    <col min="4865" max="4865" width="9.625" style="130" customWidth="1"/>
    <col min="4866" max="4866" width="0" style="130" hidden="1" customWidth="1"/>
    <col min="4867" max="4867" width="9.75" style="130" customWidth="1"/>
    <col min="4868" max="4868" width="9.25" style="130" customWidth="1"/>
    <col min="4869" max="4869" width="0" style="130" hidden="1" customWidth="1"/>
    <col min="4870" max="4870" width="9.75" style="130" customWidth="1"/>
    <col min="4871" max="4871" width="9.375" style="130" customWidth="1"/>
    <col min="4872" max="4880" width="0" style="130" hidden="1" customWidth="1"/>
    <col min="4881" max="5119" width="9.125" style="130"/>
    <col min="5120" max="5120" width="41.875" style="130" customWidth="1"/>
    <col min="5121" max="5121" width="9.625" style="130" customWidth="1"/>
    <col min="5122" max="5122" width="0" style="130" hidden="1" customWidth="1"/>
    <col min="5123" max="5123" width="9.75" style="130" customWidth="1"/>
    <col min="5124" max="5124" width="9.25" style="130" customWidth="1"/>
    <col min="5125" max="5125" width="0" style="130" hidden="1" customWidth="1"/>
    <col min="5126" max="5126" width="9.75" style="130" customWidth="1"/>
    <col min="5127" max="5127" width="9.375" style="130" customWidth="1"/>
    <col min="5128" max="5136" width="0" style="130" hidden="1" customWidth="1"/>
    <col min="5137" max="5375" width="9.125" style="130"/>
    <col min="5376" max="5376" width="41.875" style="130" customWidth="1"/>
    <col min="5377" max="5377" width="9.625" style="130" customWidth="1"/>
    <col min="5378" max="5378" width="0" style="130" hidden="1" customWidth="1"/>
    <col min="5379" max="5379" width="9.75" style="130" customWidth="1"/>
    <col min="5380" max="5380" width="9.25" style="130" customWidth="1"/>
    <col min="5381" max="5381" width="0" style="130" hidden="1" customWidth="1"/>
    <col min="5382" max="5382" width="9.75" style="130" customWidth="1"/>
    <col min="5383" max="5383" width="9.375" style="130" customWidth="1"/>
    <col min="5384" max="5392" width="0" style="130" hidden="1" customWidth="1"/>
    <col min="5393" max="5631" width="9.125" style="130"/>
    <col min="5632" max="5632" width="41.875" style="130" customWidth="1"/>
    <col min="5633" max="5633" width="9.625" style="130" customWidth="1"/>
    <col min="5634" max="5634" width="0" style="130" hidden="1" customWidth="1"/>
    <col min="5635" max="5635" width="9.75" style="130" customWidth="1"/>
    <col min="5636" max="5636" width="9.25" style="130" customWidth="1"/>
    <col min="5637" max="5637" width="0" style="130" hidden="1" customWidth="1"/>
    <col min="5638" max="5638" width="9.75" style="130" customWidth="1"/>
    <col min="5639" max="5639" width="9.375" style="130" customWidth="1"/>
    <col min="5640" max="5648" width="0" style="130" hidden="1" customWidth="1"/>
    <col min="5649" max="5887" width="9.125" style="130"/>
    <col min="5888" max="5888" width="41.875" style="130" customWidth="1"/>
    <col min="5889" max="5889" width="9.625" style="130" customWidth="1"/>
    <col min="5890" max="5890" width="0" style="130" hidden="1" customWidth="1"/>
    <col min="5891" max="5891" width="9.75" style="130" customWidth="1"/>
    <col min="5892" max="5892" width="9.25" style="130" customWidth="1"/>
    <col min="5893" max="5893" width="0" style="130" hidden="1" customWidth="1"/>
    <col min="5894" max="5894" width="9.75" style="130" customWidth="1"/>
    <col min="5895" max="5895" width="9.375" style="130" customWidth="1"/>
    <col min="5896" max="5904" width="0" style="130" hidden="1" customWidth="1"/>
    <col min="5905" max="6143" width="9.125" style="130"/>
    <col min="6144" max="6144" width="41.875" style="130" customWidth="1"/>
    <col min="6145" max="6145" width="9.625" style="130" customWidth="1"/>
    <col min="6146" max="6146" width="0" style="130" hidden="1" customWidth="1"/>
    <col min="6147" max="6147" width="9.75" style="130" customWidth="1"/>
    <col min="6148" max="6148" width="9.25" style="130" customWidth="1"/>
    <col min="6149" max="6149" width="0" style="130" hidden="1" customWidth="1"/>
    <col min="6150" max="6150" width="9.75" style="130" customWidth="1"/>
    <col min="6151" max="6151" width="9.375" style="130" customWidth="1"/>
    <col min="6152" max="6160" width="0" style="130" hidden="1" customWidth="1"/>
    <col min="6161" max="6399" width="9.125" style="130"/>
    <col min="6400" max="6400" width="41.875" style="130" customWidth="1"/>
    <col min="6401" max="6401" width="9.625" style="130" customWidth="1"/>
    <col min="6402" max="6402" width="0" style="130" hidden="1" customWidth="1"/>
    <col min="6403" max="6403" width="9.75" style="130" customWidth="1"/>
    <col min="6404" max="6404" width="9.25" style="130" customWidth="1"/>
    <col min="6405" max="6405" width="0" style="130" hidden="1" customWidth="1"/>
    <col min="6406" max="6406" width="9.75" style="130" customWidth="1"/>
    <col min="6407" max="6407" width="9.375" style="130" customWidth="1"/>
    <col min="6408" max="6416" width="0" style="130" hidden="1" customWidth="1"/>
    <col min="6417" max="6655" width="9.125" style="130"/>
    <col min="6656" max="6656" width="41.875" style="130" customWidth="1"/>
    <col min="6657" max="6657" width="9.625" style="130" customWidth="1"/>
    <col min="6658" max="6658" width="0" style="130" hidden="1" customWidth="1"/>
    <col min="6659" max="6659" width="9.75" style="130" customWidth="1"/>
    <col min="6660" max="6660" width="9.25" style="130" customWidth="1"/>
    <col min="6661" max="6661" width="0" style="130" hidden="1" customWidth="1"/>
    <col min="6662" max="6662" width="9.75" style="130" customWidth="1"/>
    <col min="6663" max="6663" width="9.375" style="130" customWidth="1"/>
    <col min="6664" max="6672" width="0" style="130" hidden="1" customWidth="1"/>
    <col min="6673" max="6911" width="9.125" style="130"/>
    <col min="6912" max="6912" width="41.875" style="130" customWidth="1"/>
    <col min="6913" max="6913" width="9.625" style="130" customWidth="1"/>
    <col min="6914" max="6914" width="0" style="130" hidden="1" customWidth="1"/>
    <col min="6915" max="6915" width="9.75" style="130" customWidth="1"/>
    <col min="6916" max="6916" width="9.25" style="130" customWidth="1"/>
    <col min="6917" max="6917" width="0" style="130" hidden="1" customWidth="1"/>
    <col min="6918" max="6918" width="9.75" style="130" customWidth="1"/>
    <col min="6919" max="6919" width="9.375" style="130" customWidth="1"/>
    <col min="6920" max="6928" width="0" style="130" hidden="1" customWidth="1"/>
    <col min="6929" max="7167" width="9.125" style="130"/>
    <col min="7168" max="7168" width="41.875" style="130" customWidth="1"/>
    <col min="7169" max="7169" width="9.625" style="130" customWidth="1"/>
    <col min="7170" max="7170" width="0" style="130" hidden="1" customWidth="1"/>
    <col min="7171" max="7171" width="9.75" style="130" customWidth="1"/>
    <col min="7172" max="7172" width="9.25" style="130" customWidth="1"/>
    <col min="7173" max="7173" width="0" style="130" hidden="1" customWidth="1"/>
    <col min="7174" max="7174" width="9.75" style="130" customWidth="1"/>
    <col min="7175" max="7175" width="9.375" style="130" customWidth="1"/>
    <col min="7176" max="7184" width="0" style="130" hidden="1" customWidth="1"/>
    <col min="7185" max="7423" width="9.125" style="130"/>
    <col min="7424" max="7424" width="41.875" style="130" customWidth="1"/>
    <col min="7425" max="7425" width="9.625" style="130" customWidth="1"/>
    <col min="7426" max="7426" width="0" style="130" hidden="1" customWidth="1"/>
    <col min="7427" max="7427" width="9.75" style="130" customWidth="1"/>
    <col min="7428" max="7428" width="9.25" style="130" customWidth="1"/>
    <col min="7429" max="7429" width="0" style="130" hidden="1" customWidth="1"/>
    <col min="7430" max="7430" width="9.75" style="130" customWidth="1"/>
    <col min="7431" max="7431" width="9.375" style="130" customWidth="1"/>
    <col min="7432" max="7440" width="0" style="130" hidden="1" customWidth="1"/>
    <col min="7441" max="7679" width="9.125" style="130"/>
    <col min="7680" max="7680" width="41.875" style="130" customWidth="1"/>
    <col min="7681" max="7681" width="9.625" style="130" customWidth="1"/>
    <col min="7682" max="7682" width="0" style="130" hidden="1" customWidth="1"/>
    <col min="7683" max="7683" width="9.75" style="130" customWidth="1"/>
    <col min="7684" max="7684" width="9.25" style="130" customWidth="1"/>
    <col min="7685" max="7685" width="0" style="130" hidden="1" customWidth="1"/>
    <col min="7686" max="7686" width="9.75" style="130" customWidth="1"/>
    <col min="7687" max="7687" width="9.375" style="130" customWidth="1"/>
    <col min="7688" max="7696" width="0" style="130" hidden="1" customWidth="1"/>
    <col min="7697" max="7935" width="9.125" style="130"/>
    <col min="7936" max="7936" width="41.875" style="130" customWidth="1"/>
    <col min="7937" max="7937" width="9.625" style="130" customWidth="1"/>
    <col min="7938" max="7938" width="0" style="130" hidden="1" customWidth="1"/>
    <col min="7939" max="7939" width="9.75" style="130" customWidth="1"/>
    <col min="7940" max="7940" width="9.25" style="130" customWidth="1"/>
    <col min="7941" max="7941" width="0" style="130" hidden="1" customWidth="1"/>
    <col min="7942" max="7942" width="9.75" style="130" customWidth="1"/>
    <col min="7943" max="7943" width="9.375" style="130" customWidth="1"/>
    <col min="7944" max="7952" width="0" style="130" hidden="1" customWidth="1"/>
    <col min="7953" max="8191" width="9.125" style="130"/>
    <col min="8192" max="8192" width="41.875" style="130" customWidth="1"/>
    <col min="8193" max="8193" width="9.625" style="130" customWidth="1"/>
    <col min="8194" max="8194" width="0" style="130" hidden="1" customWidth="1"/>
    <col min="8195" max="8195" width="9.75" style="130" customWidth="1"/>
    <col min="8196" max="8196" width="9.25" style="130" customWidth="1"/>
    <col min="8197" max="8197" width="0" style="130" hidden="1" customWidth="1"/>
    <col min="8198" max="8198" width="9.75" style="130" customWidth="1"/>
    <col min="8199" max="8199" width="9.375" style="130" customWidth="1"/>
    <col min="8200" max="8208" width="0" style="130" hidden="1" customWidth="1"/>
    <col min="8209" max="8447" width="9.125" style="130"/>
    <col min="8448" max="8448" width="41.875" style="130" customWidth="1"/>
    <col min="8449" max="8449" width="9.625" style="130" customWidth="1"/>
    <col min="8450" max="8450" width="0" style="130" hidden="1" customWidth="1"/>
    <col min="8451" max="8451" width="9.75" style="130" customWidth="1"/>
    <col min="8452" max="8452" width="9.25" style="130" customWidth="1"/>
    <col min="8453" max="8453" width="0" style="130" hidden="1" customWidth="1"/>
    <col min="8454" max="8454" width="9.75" style="130" customWidth="1"/>
    <col min="8455" max="8455" width="9.375" style="130" customWidth="1"/>
    <col min="8456" max="8464" width="0" style="130" hidden="1" customWidth="1"/>
    <col min="8465" max="8703" width="9.125" style="130"/>
    <col min="8704" max="8704" width="41.875" style="130" customWidth="1"/>
    <col min="8705" max="8705" width="9.625" style="130" customWidth="1"/>
    <col min="8706" max="8706" width="0" style="130" hidden="1" customWidth="1"/>
    <col min="8707" max="8707" width="9.75" style="130" customWidth="1"/>
    <col min="8708" max="8708" width="9.25" style="130" customWidth="1"/>
    <col min="8709" max="8709" width="0" style="130" hidden="1" customWidth="1"/>
    <col min="8710" max="8710" width="9.75" style="130" customWidth="1"/>
    <col min="8711" max="8711" width="9.375" style="130" customWidth="1"/>
    <col min="8712" max="8720" width="0" style="130" hidden="1" customWidth="1"/>
    <col min="8721" max="8959" width="9.125" style="130"/>
    <col min="8960" max="8960" width="41.875" style="130" customWidth="1"/>
    <col min="8961" max="8961" width="9.625" style="130" customWidth="1"/>
    <col min="8962" max="8962" width="0" style="130" hidden="1" customWidth="1"/>
    <col min="8963" max="8963" width="9.75" style="130" customWidth="1"/>
    <col min="8964" max="8964" width="9.25" style="130" customWidth="1"/>
    <col min="8965" max="8965" width="0" style="130" hidden="1" customWidth="1"/>
    <col min="8966" max="8966" width="9.75" style="130" customWidth="1"/>
    <col min="8967" max="8967" width="9.375" style="130" customWidth="1"/>
    <col min="8968" max="8976" width="0" style="130" hidden="1" customWidth="1"/>
    <col min="8977" max="9215" width="9.125" style="130"/>
    <col min="9216" max="9216" width="41.875" style="130" customWidth="1"/>
    <col min="9217" max="9217" width="9.625" style="130" customWidth="1"/>
    <col min="9218" max="9218" width="0" style="130" hidden="1" customWidth="1"/>
    <col min="9219" max="9219" width="9.75" style="130" customWidth="1"/>
    <col min="9220" max="9220" width="9.25" style="130" customWidth="1"/>
    <col min="9221" max="9221" width="0" style="130" hidden="1" customWidth="1"/>
    <col min="9222" max="9222" width="9.75" style="130" customWidth="1"/>
    <col min="9223" max="9223" width="9.375" style="130" customWidth="1"/>
    <col min="9224" max="9232" width="0" style="130" hidden="1" customWidth="1"/>
    <col min="9233" max="9471" width="9.125" style="130"/>
    <col min="9472" max="9472" width="41.875" style="130" customWidth="1"/>
    <col min="9473" max="9473" width="9.625" style="130" customWidth="1"/>
    <col min="9474" max="9474" width="0" style="130" hidden="1" customWidth="1"/>
    <col min="9475" max="9475" width="9.75" style="130" customWidth="1"/>
    <col min="9476" max="9476" width="9.25" style="130" customWidth="1"/>
    <col min="9477" max="9477" width="0" style="130" hidden="1" customWidth="1"/>
    <col min="9478" max="9478" width="9.75" style="130" customWidth="1"/>
    <col min="9479" max="9479" width="9.375" style="130" customWidth="1"/>
    <col min="9480" max="9488" width="0" style="130" hidden="1" customWidth="1"/>
    <col min="9489" max="9727" width="9.125" style="130"/>
    <col min="9728" max="9728" width="41.875" style="130" customWidth="1"/>
    <col min="9729" max="9729" width="9.625" style="130" customWidth="1"/>
    <col min="9730" max="9730" width="0" style="130" hidden="1" customWidth="1"/>
    <col min="9731" max="9731" width="9.75" style="130" customWidth="1"/>
    <col min="9732" max="9732" width="9.25" style="130" customWidth="1"/>
    <col min="9733" max="9733" width="0" style="130" hidden="1" customWidth="1"/>
    <col min="9734" max="9734" width="9.75" style="130" customWidth="1"/>
    <col min="9735" max="9735" width="9.375" style="130" customWidth="1"/>
    <col min="9736" max="9744" width="0" style="130" hidden="1" customWidth="1"/>
    <col min="9745" max="9983" width="9.125" style="130"/>
    <col min="9984" max="9984" width="41.875" style="130" customWidth="1"/>
    <col min="9985" max="9985" width="9.625" style="130" customWidth="1"/>
    <col min="9986" max="9986" width="0" style="130" hidden="1" customWidth="1"/>
    <col min="9987" max="9987" width="9.75" style="130" customWidth="1"/>
    <col min="9988" max="9988" width="9.25" style="130" customWidth="1"/>
    <col min="9989" max="9989" width="0" style="130" hidden="1" customWidth="1"/>
    <col min="9990" max="9990" width="9.75" style="130" customWidth="1"/>
    <col min="9991" max="9991" width="9.375" style="130" customWidth="1"/>
    <col min="9992" max="10000" width="0" style="130" hidden="1" customWidth="1"/>
    <col min="10001" max="10239" width="9.125" style="130"/>
    <col min="10240" max="10240" width="41.875" style="130" customWidth="1"/>
    <col min="10241" max="10241" width="9.625" style="130" customWidth="1"/>
    <col min="10242" max="10242" width="0" style="130" hidden="1" customWidth="1"/>
    <col min="10243" max="10243" width="9.75" style="130" customWidth="1"/>
    <col min="10244" max="10244" width="9.25" style="130" customWidth="1"/>
    <col min="10245" max="10245" width="0" style="130" hidden="1" customWidth="1"/>
    <col min="10246" max="10246" width="9.75" style="130" customWidth="1"/>
    <col min="10247" max="10247" width="9.375" style="130" customWidth="1"/>
    <col min="10248" max="10256" width="0" style="130" hidden="1" customWidth="1"/>
    <col min="10257" max="10495" width="9.125" style="130"/>
    <col min="10496" max="10496" width="41.875" style="130" customWidth="1"/>
    <col min="10497" max="10497" width="9.625" style="130" customWidth="1"/>
    <col min="10498" max="10498" width="0" style="130" hidden="1" customWidth="1"/>
    <col min="10499" max="10499" width="9.75" style="130" customWidth="1"/>
    <col min="10500" max="10500" width="9.25" style="130" customWidth="1"/>
    <col min="10501" max="10501" width="0" style="130" hidden="1" customWidth="1"/>
    <col min="10502" max="10502" width="9.75" style="130" customWidth="1"/>
    <col min="10503" max="10503" width="9.375" style="130" customWidth="1"/>
    <col min="10504" max="10512" width="0" style="130" hidden="1" customWidth="1"/>
    <col min="10513" max="10751" width="9.125" style="130"/>
    <col min="10752" max="10752" width="41.875" style="130" customWidth="1"/>
    <col min="10753" max="10753" width="9.625" style="130" customWidth="1"/>
    <col min="10754" max="10754" width="0" style="130" hidden="1" customWidth="1"/>
    <col min="10755" max="10755" width="9.75" style="130" customWidth="1"/>
    <col min="10756" max="10756" width="9.25" style="130" customWidth="1"/>
    <col min="10757" max="10757" width="0" style="130" hidden="1" customWidth="1"/>
    <col min="10758" max="10758" width="9.75" style="130" customWidth="1"/>
    <col min="10759" max="10759" width="9.375" style="130" customWidth="1"/>
    <col min="10760" max="10768" width="0" style="130" hidden="1" customWidth="1"/>
    <col min="10769" max="11007" width="9.125" style="130"/>
    <col min="11008" max="11008" width="41.875" style="130" customWidth="1"/>
    <col min="11009" max="11009" width="9.625" style="130" customWidth="1"/>
    <col min="11010" max="11010" width="0" style="130" hidden="1" customWidth="1"/>
    <col min="11011" max="11011" width="9.75" style="130" customWidth="1"/>
    <col min="11012" max="11012" width="9.25" style="130" customWidth="1"/>
    <col min="11013" max="11013" width="0" style="130" hidden="1" customWidth="1"/>
    <col min="11014" max="11014" width="9.75" style="130" customWidth="1"/>
    <col min="11015" max="11015" width="9.375" style="130" customWidth="1"/>
    <col min="11016" max="11024" width="0" style="130" hidden="1" customWidth="1"/>
    <col min="11025" max="11263" width="9.125" style="130"/>
    <col min="11264" max="11264" width="41.875" style="130" customWidth="1"/>
    <col min="11265" max="11265" width="9.625" style="130" customWidth="1"/>
    <col min="11266" max="11266" width="0" style="130" hidden="1" customWidth="1"/>
    <col min="11267" max="11267" width="9.75" style="130" customWidth="1"/>
    <col min="11268" max="11268" width="9.25" style="130" customWidth="1"/>
    <col min="11269" max="11269" width="0" style="130" hidden="1" customWidth="1"/>
    <col min="11270" max="11270" width="9.75" style="130" customWidth="1"/>
    <col min="11271" max="11271" width="9.375" style="130" customWidth="1"/>
    <col min="11272" max="11280" width="0" style="130" hidden="1" customWidth="1"/>
    <col min="11281" max="11519" width="9.125" style="130"/>
    <col min="11520" max="11520" width="41.875" style="130" customWidth="1"/>
    <col min="11521" max="11521" width="9.625" style="130" customWidth="1"/>
    <col min="11522" max="11522" width="0" style="130" hidden="1" customWidth="1"/>
    <col min="11523" max="11523" width="9.75" style="130" customWidth="1"/>
    <col min="11524" max="11524" width="9.25" style="130" customWidth="1"/>
    <col min="11525" max="11525" width="0" style="130" hidden="1" customWidth="1"/>
    <col min="11526" max="11526" width="9.75" style="130" customWidth="1"/>
    <col min="11527" max="11527" width="9.375" style="130" customWidth="1"/>
    <col min="11528" max="11536" width="0" style="130" hidden="1" customWidth="1"/>
    <col min="11537" max="11775" width="9.125" style="130"/>
    <col min="11776" max="11776" width="41.875" style="130" customWidth="1"/>
    <col min="11777" max="11777" width="9.625" style="130" customWidth="1"/>
    <col min="11778" max="11778" width="0" style="130" hidden="1" customWidth="1"/>
    <col min="11779" max="11779" width="9.75" style="130" customWidth="1"/>
    <col min="11780" max="11780" width="9.25" style="130" customWidth="1"/>
    <col min="11781" max="11781" width="0" style="130" hidden="1" customWidth="1"/>
    <col min="11782" max="11782" width="9.75" style="130" customWidth="1"/>
    <col min="11783" max="11783" width="9.375" style="130" customWidth="1"/>
    <col min="11784" max="11792" width="0" style="130" hidden="1" customWidth="1"/>
    <col min="11793" max="12031" width="9.125" style="130"/>
    <col min="12032" max="12032" width="41.875" style="130" customWidth="1"/>
    <col min="12033" max="12033" width="9.625" style="130" customWidth="1"/>
    <col min="12034" max="12034" width="0" style="130" hidden="1" customWidth="1"/>
    <col min="12035" max="12035" width="9.75" style="130" customWidth="1"/>
    <col min="12036" max="12036" width="9.25" style="130" customWidth="1"/>
    <col min="12037" max="12037" width="0" style="130" hidden="1" customWidth="1"/>
    <col min="12038" max="12038" width="9.75" style="130" customWidth="1"/>
    <col min="12039" max="12039" width="9.375" style="130" customWidth="1"/>
    <col min="12040" max="12048" width="0" style="130" hidden="1" customWidth="1"/>
    <col min="12049" max="12287" width="9.125" style="130"/>
    <col min="12288" max="12288" width="41.875" style="130" customWidth="1"/>
    <col min="12289" max="12289" width="9.625" style="130" customWidth="1"/>
    <col min="12290" max="12290" width="0" style="130" hidden="1" customWidth="1"/>
    <col min="12291" max="12291" width="9.75" style="130" customWidth="1"/>
    <col min="12292" max="12292" width="9.25" style="130" customWidth="1"/>
    <col min="12293" max="12293" width="0" style="130" hidden="1" customWidth="1"/>
    <col min="12294" max="12294" width="9.75" style="130" customWidth="1"/>
    <col min="12295" max="12295" width="9.375" style="130" customWidth="1"/>
    <col min="12296" max="12304" width="0" style="130" hidden="1" customWidth="1"/>
    <col min="12305" max="12543" width="9.125" style="130"/>
    <col min="12544" max="12544" width="41.875" style="130" customWidth="1"/>
    <col min="12545" max="12545" width="9.625" style="130" customWidth="1"/>
    <col min="12546" max="12546" width="0" style="130" hidden="1" customWidth="1"/>
    <col min="12547" max="12547" width="9.75" style="130" customWidth="1"/>
    <col min="12548" max="12548" width="9.25" style="130" customWidth="1"/>
    <col min="12549" max="12549" width="0" style="130" hidden="1" customWidth="1"/>
    <col min="12550" max="12550" width="9.75" style="130" customWidth="1"/>
    <col min="12551" max="12551" width="9.375" style="130" customWidth="1"/>
    <col min="12552" max="12560" width="0" style="130" hidden="1" customWidth="1"/>
    <col min="12561" max="12799" width="9.125" style="130"/>
    <col min="12800" max="12800" width="41.875" style="130" customWidth="1"/>
    <col min="12801" max="12801" width="9.625" style="130" customWidth="1"/>
    <col min="12802" max="12802" width="0" style="130" hidden="1" customWidth="1"/>
    <col min="12803" max="12803" width="9.75" style="130" customWidth="1"/>
    <col min="12804" max="12804" width="9.25" style="130" customWidth="1"/>
    <col min="12805" max="12805" width="0" style="130" hidden="1" customWidth="1"/>
    <col min="12806" max="12806" width="9.75" style="130" customWidth="1"/>
    <col min="12807" max="12807" width="9.375" style="130" customWidth="1"/>
    <col min="12808" max="12816" width="0" style="130" hidden="1" customWidth="1"/>
    <col min="12817" max="13055" width="9.125" style="130"/>
    <col min="13056" max="13056" width="41.875" style="130" customWidth="1"/>
    <col min="13057" max="13057" width="9.625" style="130" customWidth="1"/>
    <col min="13058" max="13058" width="0" style="130" hidden="1" customWidth="1"/>
    <col min="13059" max="13059" width="9.75" style="130" customWidth="1"/>
    <col min="13060" max="13060" width="9.25" style="130" customWidth="1"/>
    <col min="13061" max="13061" width="0" style="130" hidden="1" customWidth="1"/>
    <col min="13062" max="13062" width="9.75" style="130" customWidth="1"/>
    <col min="13063" max="13063" width="9.375" style="130" customWidth="1"/>
    <col min="13064" max="13072" width="0" style="130" hidden="1" customWidth="1"/>
    <col min="13073" max="13311" width="9.125" style="130"/>
    <col min="13312" max="13312" width="41.875" style="130" customWidth="1"/>
    <col min="13313" max="13313" width="9.625" style="130" customWidth="1"/>
    <col min="13314" max="13314" width="0" style="130" hidden="1" customWidth="1"/>
    <col min="13315" max="13315" width="9.75" style="130" customWidth="1"/>
    <col min="13316" max="13316" width="9.25" style="130" customWidth="1"/>
    <col min="13317" max="13317" width="0" style="130" hidden="1" customWidth="1"/>
    <col min="13318" max="13318" width="9.75" style="130" customWidth="1"/>
    <col min="13319" max="13319" width="9.375" style="130" customWidth="1"/>
    <col min="13320" max="13328" width="0" style="130" hidden="1" customWidth="1"/>
    <col min="13329" max="13567" width="9.125" style="130"/>
    <col min="13568" max="13568" width="41.875" style="130" customWidth="1"/>
    <col min="13569" max="13569" width="9.625" style="130" customWidth="1"/>
    <col min="13570" max="13570" width="0" style="130" hidden="1" customWidth="1"/>
    <col min="13571" max="13571" width="9.75" style="130" customWidth="1"/>
    <col min="13572" max="13572" width="9.25" style="130" customWidth="1"/>
    <col min="13573" max="13573" width="0" style="130" hidden="1" customWidth="1"/>
    <col min="13574" max="13574" width="9.75" style="130" customWidth="1"/>
    <col min="13575" max="13575" width="9.375" style="130" customWidth="1"/>
    <col min="13576" max="13584" width="0" style="130" hidden="1" customWidth="1"/>
    <col min="13585" max="13823" width="9.125" style="130"/>
    <col min="13824" max="13824" width="41.875" style="130" customWidth="1"/>
    <col min="13825" max="13825" width="9.625" style="130" customWidth="1"/>
    <col min="13826" max="13826" width="0" style="130" hidden="1" customWidth="1"/>
    <col min="13827" max="13827" width="9.75" style="130" customWidth="1"/>
    <col min="13828" max="13828" width="9.25" style="130" customWidth="1"/>
    <col min="13829" max="13829" width="0" style="130" hidden="1" customWidth="1"/>
    <col min="13830" max="13830" width="9.75" style="130" customWidth="1"/>
    <col min="13831" max="13831" width="9.375" style="130" customWidth="1"/>
    <col min="13832" max="13840" width="0" style="130" hidden="1" customWidth="1"/>
    <col min="13841" max="14079" width="9.125" style="130"/>
    <col min="14080" max="14080" width="41.875" style="130" customWidth="1"/>
    <col min="14081" max="14081" width="9.625" style="130" customWidth="1"/>
    <col min="14082" max="14082" width="0" style="130" hidden="1" customWidth="1"/>
    <col min="14083" max="14083" width="9.75" style="130" customWidth="1"/>
    <col min="14084" max="14084" width="9.25" style="130" customWidth="1"/>
    <col min="14085" max="14085" width="0" style="130" hidden="1" customWidth="1"/>
    <col min="14086" max="14086" width="9.75" style="130" customWidth="1"/>
    <col min="14087" max="14087" width="9.375" style="130" customWidth="1"/>
    <col min="14088" max="14096" width="0" style="130" hidden="1" customWidth="1"/>
    <col min="14097" max="14335" width="9.125" style="130"/>
    <col min="14336" max="14336" width="41.875" style="130" customWidth="1"/>
    <col min="14337" max="14337" width="9.625" style="130" customWidth="1"/>
    <col min="14338" max="14338" width="0" style="130" hidden="1" customWidth="1"/>
    <col min="14339" max="14339" width="9.75" style="130" customWidth="1"/>
    <col min="14340" max="14340" width="9.25" style="130" customWidth="1"/>
    <col min="14341" max="14341" width="0" style="130" hidden="1" customWidth="1"/>
    <col min="14342" max="14342" width="9.75" style="130" customWidth="1"/>
    <col min="14343" max="14343" width="9.375" style="130" customWidth="1"/>
    <col min="14344" max="14352" width="0" style="130" hidden="1" customWidth="1"/>
    <col min="14353" max="14591" width="9.125" style="130"/>
    <col min="14592" max="14592" width="41.875" style="130" customWidth="1"/>
    <col min="14593" max="14593" width="9.625" style="130" customWidth="1"/>
    <col min="14594" max="14594" width="0" style="130" hidden="1" customWidth="1"/>
    <col min="14595" max="14595" width="9.75" style="130" customWidth="1"/>
    <col min="14596" max="14596" width="9.25" style="130" customWidth="1"/>
    <col min="14597" max="14597" width="0" style="130" hidden="1" customWidth="1"/>
    <col min="14598" max="14598" width="9.75" style="130" customWidth="1"/>
    <col min="14599" max="14599" width="9.375" style="130" customWidth="1"/>
    <col min="14600" max="14608" width="0" style="130" hidden="1" customWidth="1"/>
    <col min="14609" max="14847" width="9.125" style="130"/>
    <col min="14848" max="14848" width="41.875" style="130" customWidth="1"/>
    <col min="14849" max="14849" width="9.625" style="130" customWidth="1"/>
    <col min="14850" max="14850" width="0" style="130" hidden="1" customWidth="1"/>
    <col min="14851" max="14851" width="9.75" style="130" customWidth="1"/>
    <col min="14852" max="14852" width="9.25" style="130" customWidth="1"/>
    <col min="14853" max="14853" width="0" style="130" hidden="1" customWidth="1"/>
    <col min="14854" max="14854" width="9.75" style="130" customWidth="1"/>
    <col min="14855" max="14855" width="9.375" style="130" customWidth="1"/>
    <col min="14856" max="14864" width="0" style="130" hidden="1" customWidth="1"/>
    <col min="14865" max="15103" width="9.125" style="130"/>
    <col min="15104" max="15104" width="41.875" style="130" customWidth="1"/>
    <col min="15105" max="15105" width="9.625" style="130" customWidth="1"/>
    <col min="15106" max="15106" width="0" style="130" hidden="1" customWidth="1"/>
    <col min="15107" max="15107" width="9.75" style="130" customWidth="1"/>
    <col min="15108" max="15108" width="9.25" style="130" customWidth="1"/>
    <col min="15109" max="15109" width="0" style="130" hidden="1" customWidth="1"/>
    <col min="15110" max="15110" width="9.75" style="130" customWidth="1"/>
    <col min="15111" max="15111" width="9.375" style="130" customWidth="1"/>
    <col min="15112" max="15120" width="0" style="130" hidden="1" customWidth="1"/>
    <col min="15121" max="15359" width="9.125" style="130"/>
    <col min="15360" max="15360" width="41.875" style="130" customWidth="1"/>
    <col min="15361" max="15361" width="9.625" style="130" customWidth="1"/>
    <col min="15362" max="15362" width="0" style="130" hidden="1" customWidth="1"/>
    <col min="15363" max="15363" width="9.75" style="130" customWidth="1"/>
    <col min="15364" max="15364" width="9.25" style="130" customWidth="1"/>
    <col min="15365" max="15365" width="0" style="130" hidden="1" customWidth="1"/>
    <col min="15366" max="15366" width="9.75" style="130" customWidth="1"/>
    <col min="15367" max="15367" width="9.375" style="130" customWidth="1"/>
    <col min="15368" max="15376" width="0" style="130" hidden="1" customWidth="1"/>
    <col min="15377" max="15615" width="9.125" style="130"/>
    <col min="15616" max="15616" width="41.875" style="130" customWidth="1"/>
    <col min="15617" max="15617" width="9.625" style="130" customWidth="1"/>
    <col min="15618" max="15618" width="0" style="130" hidden="1" customWidth="1"/>
    <col min="15619" max="15619" width="9.75" style="130" customWidth="1"/>
    <col min="15620" max="15620" width="9.25" style="130" customWidth="1"/>
    <col min="15621" max="15621" width="0" style="130" hidden="1" customWidth="1"/>
    <col min="15622" max="15622" width="9.75" style="130" customWidth="1"/>
    <col min="15623" max="15623" width="9.375" style="130" customWidth="1"/>
    <col min="15624" max="15632" width="0" style="130" hidden="1" customWidth="1"/>
    <col min="15633" max="15871" width="9.125" style="130"/>
    <col min="15872" max="15872" width="41.875" style="130" customWidth="1"/>
    <col min="15873" max="15873" width="9.625" style="130" customWidth="1"/>
    <col min="15874" max="15874" width="0" style="130" hidden="1" customWidth="1"/>
    <col min="15875" max="15875" width="9.75" style="130" customWidth="1"/>
    <col min="15876" max="15876" width="9.25" style="130" customWidth="1"/>
    <col min="15877" max="15877" width="0" style="130" hidden="1" customWidth="1"/>
    <col min="15878" max="15878" width="9.75" style="130" customWidth="1"/>
    <col min="15879" max="15879" width="9.375" style="130" customWidth="1"/>
    <col min="15880" max="15888" width="0" style="130" hidden="1" customWidth="1"/>
    <col min="15889" max="16127" width="9.125" style="130"/>
    <col min="16128" max="16128" width="41.875" style="130" customWidth="1"/>
    <col min="16129" max="16129" width="9.625" style="130" customWidth="1"/>
    <col min="16130" max="16130" width="0" style="130" hidden="1" customWidth="1"/>
    <col min="16131" max="16131" width="9.75" style="130" customWidth="1"/>
    <col min="16132" max="16132" width="9.25" style="130" customWidth="1"/>
    <col min="16133" max="16133" width="0" style="130" hidden="1" customWidth="1"/>
    <col min="16134" max="16134" width="9.75" style="130" customWidth="1"/>
    <col min="16135" max="16135" width="9.375" style="130" customWidth="1"/>
    <col min="16136" max="16144" width="0" style="130" hidden="1" customWidth="1"/>
    <col min="16145" max="16384" width="9.125" style="130"/>
  </cols>
  <sheetData>
    <row r="1" spans="1:20" ht="15.75" x14ac:dyDescent="0.2">
      <c r="F1" s="255" t="s">
        <v>139</v>
      </c>
      <c r="G1" s="255"/>
    </row>
    <row r="2" spans="1:20" ht="18.75" x14ac:dyDescent="0.2">
      <c r="A2" s="256" t="s">
        <v>140</v>
      </c>
      <c r="B2" s="256"/>
      <c r="C2" s="256"/>
      <c r="D2" s="256"/>
      <c r="E2" s="256"/>
      <c r="F2" s="256"/>
      <c r="G2" s="256"/>
      <c r="H2" s="134"/>
      <c r="I2" s="130"/>
    </row>
    <row r="3" spans="1:20" ht="16.5" x14ac:dyDescent="0.2">
      <c r="A3" s="257" t="str">
        <f>'Biểu 02 thu xã'!A3:M3</f>
        <v>(Kèm theo Báo cáo số             /UBND-TCKH ngày          tháng 6 năm 2022 của UBND huyện Chợ Đồn)</v>
      </c>
      <c r="B3" s="257"/>
      <c r="C3" s="257"/>
      <c r="D3" s="257"/>
      <c r="E3" s="257"/>
      <c r="F3" s="257"/>
      <c r="G3" s="257"/>
      <c r="H3" s="135"/>
      <c r="I3" s="130"/>
    </row>
    <row r="4" spans="1:20" ht="15" x14ac:dyDescent="0.25">
      <c r="A4" s="136"/>
      <c r="B4" s="136"/>
      <c r="C4" s="196"/>
      <c r="D4" s="258" t="s">
        <v>57</v>
      </c>
      <c r="E4" s="258"/>
      <c r="F4" s="258"/>
      <c r="G4" s="258"/>
      <c r="H4" s="258"/>
      <c r="I4" s="258"/>
    </row>
    <row r="5" spans="1:20" ht="15" x14ac:dyDescent="0.25">
      <c r="A5" s="136"/>
      <c r="B5" s="136"/>
      <c r="C5" s="196"/>
      <c r="D5" s="197"/>
      <c r="E5" s="197"/>
      <c r="F5" s="197"/>
      <c r="G5" s="197"/>
      <c r="H5" s="197"/>
      <c r="I5" s="197"/>
    </row>
    <row r="6" spans="1:20" ht="15" x14ac:dyDescent="0.25">
      <c r="A6" s="136"/>
      <c r="B6" s="136"/>
      <c r="C6" s="196"/>
      <c r="D6" s="197"/>
      <c r="E6" s="198"/>
      <c r="F6" s="198"/>
      <c r="G6" s="198"/>
      <c r="H6" s="197"/>
      <c r="I6" s="197"/>
    </row>
    <row r="7" spans="1:20" x14ac:dyDescent="0.2">
      <c r="A7" s="259" t="s">
        <v>141</v>
      </c>
      <c r="B7" s="261" t="s">
        <v>142</v>
      </c>
      <c r="C7" s="263" t="s">
        <v>143</v>
      </c>
      <c r="D7" s="266" t="s">
        <v>144</v>
      </c>
      <c r="E7" s="261" t="s">
        <v>145</v>
      </c>
      <c r="F7" s="261" t="s">
        <v>146</v>
      </c>
      <c r="G7" s="261" t="s">
        <v>147</v>
      </c>
      <c r="H7" s="269"/>
      <c r="I7" s="272"/>
    </row>
    <row r="8" spans="1:20" x14ac:dyDescent="0.2">
      <c r="A8" s="260"/>
      <c r="B8" s="262"/>
      <c r="C8" s="264"/>
      <c r="D8" s="267"/>
      <c r="E8" s="261"/>
      <c r="F8" s="261"/>
      <c r="G8" s="261"/>
      <c r="H8" s="270"/>
      <c r="I8" s="273"/>
    </row>
    <row r="9" spans="1:20" x14ac:dyDescent="0.2">
      <c r="A9" s="260"/>
      <c r="B9" s="262"/>
      <c r="C9" s="264"/>
      <c r="D9" s="267"/>
      <c r="E9" s="261"/>
      <c r="F9" s="261"/>
      <c r="G9" s="261"/>
      <c r="H9" s="270"/>
      <c r="I9" s="273"/>
    </row>
    <row r="10" spans="1:20" ht="33" customHeight="1" x14ac:dyDescent="0.2">
      <c r="A10" s="260"/>
      <c r="B10" s="262"/>
      <c r="C10" s="265"/>
      <c r="D10" s="268"/>
      <c r="E10" s="261"/>
      <c r="F10" s="261"/>
      <c r="G10" s="261"/>
      <c r="H10" s="271"/>
      <c r="I10" s="274"/>
    </row>
    <row r="11" spans="1:20" s="143" customFormat="1" ht="15" x14ac:dyDescent="0.2">
      <c r="A11" s="137">
        <v>1</v>
      </c>
      <c r="B11" s="138">
        <v>2</v>
      </c>
      <c r="C11" s="139">
        <v>3</v>
      </c>
      <c r="D11" s="140">
        <v>4</v>
      </c>
      <c r="E11" s="141">
        <v>5</v>
      </c>
      <c r="F11" s="141" t="s">
        <v>148</v>
      </c>
      <c r="G11" s="141" t="s">
        <v>36</v>
      </c>
      <c r="H11" s="142"/>
      <c r="I11" s="142"/>
    </row>
    <row r="12" spans="1:20" ht="15" x14ac:dyDescent="0.2">
      <c r="A12" s="144" t="s">
        <v>149</v>
      </c>
      <c r="B12" s="145">
        <f>B13+B35</f>
        <v>385312.99999999994</v>
      </c>
      <c r="C12" s="145">
        <f t="shared" ref="C12:E12" si="0">C13+C35</f>
        <v>144832.828244</v>
      </c>
      <c r="D12" s="145">
        <f t="shared" si="0"/>
        <v>404651.98258199997</v>
      </c>
      <c r="E12" s="145" t="e">
        <f t="shared" si="0"/>
        <v>#REF!</v>
      </c>
      <c r="F12" s="151">
        <f>C12/B12</f>
        <v>0.37588357580460569</v>
      </c>
      <c r="G12" s="151">
        <f>D12/B12</f>
        <v>1.0501903195116697</v>
      </c>
      <c r="H12" s="146" t="e">
        <f>#REF!/5</f>
        <v>#REF!</v>
      </c>
      <c r="I12" s="147" t="e">
        <f t="shared" ref="I12:I47" si="1">H12*6</f>
        <v>#REF!</v>
      </c>
      <c r="Q12" s="148">
        <v>1930138</v>
      </c>
      <c r="R12" s="148">
        <f>Q12-C12</f>
        <v>1785305.171756</v>
      </c>
    </row>
    <row r="13" spans="1:20" ht="15" x14ac:dyDescent="0.2">
      <c r="A13" s="149" t="s">
        <v>150</v>
      </c>
      <c r="B13" s="150">
        <f>B14+B19+B34</f>
        <v>383279.99999999994</v>
      </c>
      <c r="C13" s="150">
        <f t="shared" ref="C13:D13" si="2">C14+C19+C34</f>
        <v>144832.828244</v>
      </c>
      <c r="D13" s="150">
        <f t="shared" si="2"/>
        <v>402618.98258199997</v>
      </c>
      <c r="E13" s="150"/>
      <c r="F13" s="151">
        <f>C13/B13</f>
        <v>0.37787734357127956</v>
      </c>
      <c r="G13" s="151">
        <f>D13/B13</f>
        <v>1.0504565398194532</v>
      </c>
      <c r="H13" s="146" t="e">
        <f>#REF!/5</f>
        <v>#REF!</v>
      </c>
      <c r="I13" s="147" t="e">
        <f t="shared" si="1"/>
        <v>#REF!</v>
      </c>
      <c r="J13" s="152"/>
    </row>
    <row r="14" spans="1:20" ht="15" x14ac:dyDescent="0.2">
      <c r="A14" s="149" t="s">
        <v>151</v>
      </c>
      <c r="B14" s="150">
        <f>B16+B15</f>
        <v>27941</v>
      </c>
      <c r="C14" s="150">
        <f>C16+C15+C17+C18</f>
        <v>13505.029020999998</v>
      </c>
      <c r="D14" s="150">
        <f>D16+D15+D17+D18</f>
        <v>31518.737493000001</v>
      </c>
      <c r="E14" s="151"/>
      <c r="F14" s="151">
        <f>C14/B14</f>
        <v>0.48334093343115847</v>
      </c>
      <c r="G14" s="151">
        <f>D14/B14</f>
        <v>1.1280461505672668</v>
      </c>
      <c r="H14" s="146" t="e">
        <f>#REF!/5</f>
        <v>#REF!</v>
      </c>
      <c r="I14" s="147" t="e">
        <f t="shared" si="1"/>
        <v>#REF!</v>
      </c>
      <c r="Q14" s="153">
        <f>C14+C37+C43+C46</f>
        <v>13505.029020999998</v>
      </c>
      <c r="S14" s="152"/>
      <c r="T14" s="152"/>
    </row>
    <row r="15" spans="1:20" ht="15" x14ac:dyDescent="0.2">
      <c r="A15" s="154" t="s">
        <v>152</v>
      </c>
      <c r="B15" s="155">
        <f>[2]Sheet1!D22</f>
        <v>18541</v>
      </c>
      <c r="C15" s="155">
        <f>11288.645138-1553.3849</f>
        <v>9735.2602379999989</v>
      </c>
      <c r="D15" s="155">
        <f>B15</f>
        <v>18541</v>
      </c>
      <c r="E15" s="151"/>
      <c r="F15" s="151">
        <f>C15/B15</f>
        <v>0.52506662197292486</v>
      </c>
      <c r="G15" s="151">
        <f>D15/B15</f>
        <v>1</v>
      </c>
      <c r="H15" s="146" t="e">
        <f>#REF!/5</f>
        <v>#REF!</v>
      </c>
      <c r="I15" s="147" t="e">
        <f t="shared" si="1"/>
        <v>#REF!</v>
      </c>
      <c r="J15" s="130">
        <f>D15*90%</f>
        <v>16686.900000000001</v>
      </c>
      <c r="L15" s="130">
        <f>28565+3396+5000+3300+13156</f>
        <v>53417</v>
      </c>
      <c r="M15" s="130">
        <f>L15*95%</f>
        <v>50746.149999999994</v>
      </c>
      <c r="N15" s="130">
        <f>J15+M15</f>
        <v>67433.049999999988</v>
      </c>
      <c r="T15" s="152"/>
    </row>
    <row r="16" spans="1:20" ht="15" x14ac:dyDescent="0.2">
      <c r="A16" s="156" t="s">
        <v>153</v>
      </c>
      <c r="B16" s="155">
        <f>[2]Sheet1!D23</f>
        <v>9400</v>
      </c>
      <c r="C16" s="155">
        <f>1614.883883-35.218861</f>
        <v>1579.6650219999999</v>
      </c>
      <c r="D16" s="155">
        <f>B16</f>
        <v>9400</v>
      </c>
      <c r="E16" s="151"/>
      <c r="F16" s="151">
        <f t="shared" ref="F16:F47" si="3">C16/B16</f>
        <v>0.16804947042553189</v>
      </c>
      <c r="G16" s="151">
        <f t="shared" ref="G16:G47" si="4">D16/B16</f>
        <v>1</v>
      </c>
      <c r="H16" s="146" t="e">
        <f>#REF!/5</f>
        <v>#REF!</v>
      </c>
      <c r="I16" s="147" t="e">
        <f t="shared" si="1"/>
        <v>#REF!</v>
      </c>
      <c r="J16" s="130">
        <f>D16*90%</f>
        <v>8460</v>
      </c>
      <c r="L16" s="130">
        <v>6249</v>
      </c>
      <c r="M16" s="130">
        <f>L16*95%</f>
        <v>5936.5499999999993</v>
      </c>
      <c r="N16" s="130">
        <f>J16+M16</f>
        <v>14396.55</v>
      </c>
    </row>
    <row r="17" spans="1:20" ht="15" x14ac:dyDescent="0.2">
      <c r="A17" s="157" t="s">
        <v>154</v>
      </c>
      <c r="B17" s="155"/>
      <c r="C17" s="158">
        <f>1588.603761+231.5</f>
        <v>1820.1037610000001</v>
      </c>
      <c r="D17" s="155">
        <v>2964.7374930000001</v>
      </c>
      <c r="E17" s="151"/>
      <c r="F17" s="151"/>
      <c r="G17" s="151"/>
      <c r="H17" s="146" t="e">
        <f>#REF!/5</f>
        <v>#REF!</v>
      </c>
      <c r="I17" s="147" t="e">
        <f t="shared" si="1"/>
        <v>#REF!</v>
      </c>
      <c r="J17" s="130">
        <f>D17*90%</f>
        <v>2668.2637437000003</v>
      </c>
    </row>
    <row r="18" spans="1:20" ht="15" x14ac:dyDescent="0.2">
      <c r="A18" s="157" t="s">
        <v>155</v>
      </c>
      <c r="B18" s="155"/>
      <c r="C18" s="158">
        <v>370</v>
      </c>
      <c r="D18" s="155">
        <v>613</v>
      </c>
      <c r="E18" s="151"/>
      <c r="F18" s="151"/>
      <c r="G18" s="151"/>
      <c r="H18" s="146"/>
      <c r="I18" s="147"/>
    </row>
    <row r="19" spans="1:20" ht="15" x14ac:dyDescent="0.2">
      <c r="A19" s="149" t="s">
        <v>156</v>
      </c>
      <c r="B19" s="159">
        <f>SUM(B20:B33)</f>
        <v>346943.99999999994</v>
      </c>
      <c r="C19" s="159">
        <f>SUM(C20:C33)</f>
        <v>131327.79922300001</v>
      </c>
      <c r="D19" s="159">
        <f t="shared" ref="D19" si="5">SUM(D20:D33)</f>
        <v>371100.24508899997</v>
      </c>
      <c r="E19" s="151"/>
      <c r="F19" s="151">
        <f t="shared" si="3"/>
        <v>0.37852736817180882</v>
      </c>
      <c r="G19" s="151">
        <f t="shared" si="4"/>
        <v>1.0696257755977912</v>
      </c>
      <c r="H19" s="146" t="e">
        <f>#REF!/5</f>
        <v>#REF!</v>
      </c>
      <c r="I19" s="147" t="e">
        <f t="shared" si="1"/>
        <v>#REF!</v>
      </c>
      <c r="Q19" s="152"/>
    </row>
    <row r="20" spans="1:20" ht="15" x14ac:dyDescent="0.2">
      <c r="A20" s="160" t="s">
        <v>157</v>
      </c>
      <c r="B20" s="161">
        <v>21887.729800000001</v>
      </c>
      <c r="C20" s="155">
        <f>5738.162+44.7</f>
        <v>5782.8620000000001</v>
      </c>
      <c r="D20" s="155">
        <f>B20+15761.245089+4000</f>
        <v>41648.974889000005</v>
      </c>
      <c r="E20" s="151"/>
      <c r="F20" s="151">
        <f t="shared" si="3"/>
        <v>0.26420565553582442</v>
      </c>
      <c r="G20" s="151">
        <f t="shared" si="4"/>
        <v>1.902845807654296</v>
      </c>
      <c r="H20" s="146" t="e">
        <f>#REF!/5</f>
        <v>#REF!</v>
      </c>
      <c r="I20" s="147" t="e">
        <f t="shared" si="1"/>
        <v>#REF!</v>
      </c>
      <c r="J20" s="130">
        <f>D20*90%</f>
        <v>37484.077400100003</v>
      </c>
      <c r="L20" s="130">
        <f>11369+220+8239+1784+8075+13530</f>
        <v>43217</v>
      </c>
      <c r="M20" s="130">
        <f>L20*95%</f>
        <v>41056.15</v>
      </c>
      <c r="N20" s="162">
        <f>J20+M20</f>
        <v>78540.227400100004</v>
      </c>
      <c r="T20" s="152"/>
    </row>
    <row r="21" spans="1:20" ht="15" x14ac:dyDescent="0.2">
      <c r="A21" s="160" t="s">
        <v>158</v>
      </c>
      <c r="B21" s="155">
        <v>167960.144</v>
      </c>
      <c r="C21" s="155">
        <v>62202.936422999999</v>
      </c>
      <c r="D21" s="155">
        <f t="shared" ref="D21:D33" si="6">B21</f>
        <v>167960.144</v>
      </c>
      <c r="E21" s="151"/>
      <c r="F21" s="151">
        <f t="shared" si="3"/>
        <v>0.37034343351718013</v>
      </c>
      <c r="G21" s="151">
        <f t="shared" si="4"/>
        <v>1</v>
      </c>
      <c r="H21" s="146" t="e">
        <f>#REF!/5</f>
        <v>#REF!</v>
      </c>
      <c r="I21" s="147" t="e">
        <f t="shared" si="1"/>
        <v>#REF!</v>
      </c>
      <c r="T21" s="152"/>
    </row>
    <row r="22" spans="1:20" ht="15" x14ac:dyDescent="0.2">
      <c r="A22" s="160" t="s">
        <v>159</v>
      </c>
      <c r="B22" s="161">
        <v>860</v>
      </c>
      <c r="C22" s="155"/>
      <c r="D22" s="155">
        <f t="shared" si="6"/>
        <v>860</v>
      </c>
      <c r="E22" s="151"/>
      <c r="F22" s="151">
        <f t="shared" si="3"/>
        <v>0</v>
      </c>
      <c r="G22" s="151">
        <f t="shared" si="4"/>
        <v>1</v>
      </c>
      <c r="H22" s="146" t="e">
        <f>#REF!/5</f>
        <v>#REF!</v>
      </c>
      <c r="I22" s="147" t="e">
        <f t="shared" si="1"/>
        <v>#REF!</v>
      </c>
      <c r="J22" s="130">
        <v>1255000</v>
      </c>
      <c r="L22" s="152">
        <f>J22-D21</f>
        <v>1087039.8559999999</v>
      </c>
    </row>
    <row r="23" spans="1:20" ht="15" x14ac:dyDescent="0.2">
      <c r="A23" s="160" t="s">
        <v>205</v>
      </c>
      <c r="B23" s="155"/>
      <c r="C23" s="155"/>
      <c r="D23" s="155">
        <f t="shared" si="6"/>
        <v>0</v>
      </c>
      <c r="E23" s="151"/>
      <c r="F23" s="151"/>
      <c r="G23" s="151"/>
      <c r="H23" s="146" t="e">
        <f>#REF!/5</f>
        <v>#REF!</v>
      </c>
      <c r="I23" s="147" t="e">
        <f t="shared" si="1"/>
        <v>#REF!</v>
      </c>
    </row>
    <row r="24" spans="1:20" ht="15" x14ac:dyDescent="0.2">
      <c r="A24" s="160" t="s">
        <v>160</v>
      </c>
      <c r="B24" s="161">
        <v>969.75</v>
      </c>
      <c r="C24" s="155"/>
      <c r="D24" s="155">
        <f t="shared" si="6"/>
        <v>969.75</v>
      </c>
      <c r="E24" s="151"/>
      <c r="F24" s="151">
        <f t="shared" si="3"/>
        <v>0</v>
      </c>
      <c r="G24" s="151">
        <f t="shared" si="4"/>
        <v>1</v>
      </c>
      <c r="H24" s="146" t="e">
        <f>#REF!/5</f>
        <v>#REF!</v>
      </c>
      <c r="I24" s="147" t="e">
        <f t="shared" si="1"/>
        <v>#REF!</v>
      </c>
    </row>
    <row r="25" spans="1:20" ht="15" x14ac:dyDescent="0.2">
      <c r="A25" s="160" t="s">
        <v>161</v>
      </c>
      <c r="B25" s="155">
        <v>1981.933</v>
      </c>
      <c r="C25" s="155">
        <f>633.631+21.45+28</f>
        <v>683.08100000000002</v>
      </c>
      <c r="D25" s="155">
        <f t="shared" si="6"/>
        <v>1981.933</v>
      </c>
      <c r="E25" s="151"/>
      <c r="F25" s="151">
        <f t="shared" si="3"/>
        <v>0.3446539312882928</v>
      </c>
      <c r="G25" s="151">
        <f t="shared" si="4"/>
        <v>1</v>
      </c>
      <c r="H25" s="146" t="e">
        <f>#REF!/5</f>
        <v>#REF!</v>
      </c>
      <c r="I25" s="147" t="e">
        <f t="shared" si="1"/>
        <v>#REF!</v>
      </c>
    </row>
    <row r="26" spans="1:20" ht="15" x14ac:dyDescent="0.2">
      <c r="A26" s="160" t="s">
        <v>162</v>
      </c>
      <c r="B26" s="161"/>
      <c r="C26" s="155"/>
      <c r="D26" s="155">
        <f t="shared" si="6"/>
        <v>0</v>
      </c>
      <c r="E26" s="151"/>
      <c r="F26" s="151"/>
      <c r="G26" s="151"/>
      <c r="H26" s="146" t="e">
        <f>#REF!/5</f>
        <v>#REF!</v>
      </c>
      <c r="I26" s="147" t="e">
        <f t="shared" si="1"/>
        <v>#REF!</v>
      </c>
    </row>
    <row r="27" spans="1:20" ht="15" x14ac:dyDescent="0.2">
      <c r="A27" s="160" t="s">
        <v>163</v>
      </c>
      <c r="B27" s="155">
        <v>1464.0609999999999</v>
      </c>
      <c r="C27" s="155">
        <f>555.632+69.047</f>
        <v>624.67899999999997</v>
      </c>
      <c r="D27" s="155">
        <f t="shared" si="6"/>
        <v>1464.0609999999999</v>
      </c>
      <c r="E27" s="151"/>
      <c r="F27" s="151">
        <f t="shared" si="3"/>
        <v>0.42667552786393464</v>
      </c>
      <c r="G27" s="151">
        <f t="shared" si="4"/>
        <v>1</v>
      </c>
      <c r="H27" s="146" t="e">
        <f>#REF!/5</f>
        <v>#REF!</v>
      </c>
      <c r="I27" s="147" t="e">
        <f t="shared" si="1"/>
        <v>#REF!</v>
      </c>
    </row>
    <row r="28" spans="1:20" ht="15" x14ac:dyDescent="0.2">
      <c r="A28" s="160" t="s">
        <v>164</v>
      </c>
      <c r="B28" s="161">
        <v>20860.6142</v>
      </c>
      <c r="C28" s="155">
        <f>8080.475+738.324</f>
        <v>8818.7990000000009</v>
      </c>
      <c r="D28" s="155">
        <f t="shared" si="6"/>
        <v>20860.6142</v>
      </c>
      <c r="E28" s="151"/>
      <c r="F28" s="151">
        <f t="shared" si="3"/>
        <v>0.42274877026391683</v>
      </c>
      <c r="G28" s="151">
        <f t="shared" si="4"/>
        <v>1</v>
      </c>
      <c r="H28" s="146" t="e">
        <f>#REF!/5</f>
        <v>#REF!</v>
      </c>
      <c r="I28" s="147" t="e">
        <f t="shared" si="1"/>
        <v>#REF!</v>
      </c>
      <c r="T28" s="152"/>
    </row>
    <row r="29" spans="1:20" ht="15" x14ac:dyDescent="0.2">
      <c r="A29" s="160" t="s">
        <v>165</v>
      </c>
      <c r="B29" s="155">
        <v>109708.71799999999</v>
      </c>
      <c r="C29" s="155">
        <f>11885.3+29819.2</f>
        <v>41704.5</v>
      </c>
      <c r="D29" s="155">
        <f>B29+4395</f>
        <v>114103.71799999999</v>
      </c>
      <c r="E29" s="151"/>
      <c r="F29" s="151">
        <f t="shared" si="3"/>
        <v>0.38013843166046296</v>
      </c>
      <c r="G29" s="151">
        <f t="shared" si="4"/>
        <v>1.0400606267224817</v>
      </c>
      <c r="H29" s="146" t="e">
        <f>#REF!/5</f>
        <v>#REF!</v>
      </c>
      <c r="I29" s="147" t="e">
        <f t="shared" si="1"/>
        <v>#REF!</v>
      </c>
    </row>
    <row r="30" spans="1:20" ht="15" x14ac:dyDescent="0.2">
      <c r="A30" s="154" t="s">
        <v>166</v>
      </c>
      <c r="B30" s="161">
        <v>2640</v>
      </c>
      <c r="C30" s="155">
        <f>713+741.117</f>
        <v>1454.117</v>
      </c>
      <c r="D30" s="155">
        <f t="shared" si="6"/>
        <v>2640</v>
      </c>
      <c r="E30" s="151"/>
      <c r="F30" s="151">
        <f t="shared" si="3"/>
        <v>0.55080189393939394</v>
      </c>
      <c r="G30" s="151">
        <f t="shared" si="4"/>
        <v>1</v>
      </c>
      <c r="H30" s="146" t="e">
        <f>#REF!/5</f>
        <v>#REF!</v>
      </c>
      <c r="I30" s="147" t="e">
        <f t="shared" si="1"/>
        <v>#REF!</v>
      </c>
    </row>
    <row r="31" spans="1:20" ht="15" x14ac:dyDescent="0.2">
      <c r="A31" s="157" t="s">
        <v>167</v>
      </c>
      <c r="B31" s="155">
        <v>12805.502</v>
      </c>
      <c r="C31" s="155">
        <f>5050+2872.4</f>
        <v>7922.4</v>
      </c>
      <c r="D31" s="155">
        <f t="shared" si="6"/>
        <v>12805.502</v>
      </c>
      <c r="E31" s="151"/>
      <c r="F31" s="151">
        <f t="shared" si="3"/>
        <v>0.61867156789323829</v>
      </c>
      <c r="G31" s="151">
        <f t="shared" si="4"/>
        <v>1</v>
      </c>
      <c r="H31" s="146" t="e">
        <f>#REF!/5</f>
        <v>#REF!</v>
      </c>
      <c r="I31" s="147" t="e">
        <f t="shared" si="1"/>
        <v>#REF!</v>
      </c>
    </row>
    <row r="32" spans="1:20" ht="15" x14ac:dyDescent="0.2">
      <c r="A32" s="157" t="s">
        <v>168</v>
      </c>
      <c r="B32" s="161">
        <v>1273.548</v>
      </c>
      <c r="C32" s="155">
        <v>2134.4247999999998</v>
      </c>
      <c r="D32" s="155">
        <f t="shared" si="6"/>
        <v>1273.548</v>
      </c>
      <c r="E32" s="151"/>
      <c r="F32" s="151">
        <f t="shared" si="3"/>
        <v>1.6759672976597662</v>
      </c>
      <c r="G32" s="151">
        <f t="shared" si="4"/>
        <v>1</v>
      </c>
      <c r="H32" s="146" t="e">
        <f>#REF!/5</f>
        <v>#REF!</v>
      </c>
      <c r="I32" s="147" t="e">
        <f t="shared" si="1"/>
        <v>#REF!</v>
      </c>
    </row>
    <row r="33" spans="1:19" ht="15" x14ac:dyDescent="0.2">
      <c r="A33" s="163" t="s">
        <v>169</v>
      </c>
      <c r="B33" s="155">
        <v>4532</v>
      </c>
      <c r="C33" s="155"/>
      <c r="D33" s="155">
        <f t="shared" si="6"/>
        <v>4532</v>
      </c>
      <c r="E33" s="151"/>
      <c r="F33" s="151">
        <f t="shared" si="3"/>
        <v>0</v>
      </c>
      <c r="G33" s="151">
        <f t="shared" si="4"/>
        <v>1</v>
      </c>
      <c r="H33" s="146" t="e">
        <f>#REF!/5</f>
        <v>#REF!</v>
      </c>
      <c r="I33" s="147" t="e">
        <f t="shared" si="1"/>
        <v>#REF!</v>
      </c>
    </row>
    <row r="34" spans="1:19" ht="15" x14ac:dyDescent="0.2">
      <c r="A34" s="164" t="s">
        <v>170</v>
      </c>
      <c r="B34" s="150">
        <f>'[3]Biểu 4.8v (3)'!$C$28</f>
        <v>8395</v>
      </c>
      <c r="C34" s="165"/>
      <c r="D34" s="165"/>
      <c r="E34" s="166"/>
      <c r="F34" s="151">
        <f t="shared" si="3"/>
        <v>0</v>
      </c>
      <c r="G34" s="151">
        <f t="shared" si="4"/>
        <v>0</v>
      </c>
      <c r="H34" s="146" t="e">
        <f>#REF!/5</f>
        <v>#REF!</v>
      </c>
      <c r="I34" s="147" t="e">
        <f t="shared" si="1"/>
        <v>#REF!</v>
      </c>
    </row>
    <row r="35" spans="1:19" ht="15" x14ac:dyDescent="0.2">
      <c r="A35" s="167" t="s">
        <v>171</v>
      </c>
      <c r="B35" s="168">
        <f>B36+B41</f>
        <v>2033</v>
      </c>
      <c r="C35" s="168">
        <f t="shared" ref="C35:E35" si="7">C36+C41</f>
        <v>0</v>
      </c>
      <c r="D35" s="168">
        <f t="shared" si="7"/>
        <v>2033</v>
      </c>
      <c r="E35" s="168" t="e">
        <f t="shared" si="7"/>
        <v>#REF!</v>
      </c>
      <c r="F35" s="151">
        <f t="shared" si="3"/>
        <v>0</v>
      </c>
      <c r="G35" s="151">
        <f t="shared" si="4"/>
        <v>1</v>
      </c>
      <c r="H35" s="146" t="e">
        <f>#REF!/5</f>
        <v>#REF!</v>
      </c>
      <c r="I35" s="147" t="e">
        <f t="shared" si="1"/>
        <v>#REF!</v>
      </c>
    </row>
    <row r="36" spans="1:19" s="173" customFormat="1" ht="15" x14ac:dyDescent="0.2">
      <c r="A36" s="170" t="s">
        <v>172</v>
      </c>
      <c r="B36" s="171"/>
      <c r="C36" s="171"/>
      <c r="D36" s="171"/>
      <c r="E36" s="172"/>
      <c r="F36" s="151"/>
      <c r="G36" s="151"/>
      <c r="H36" s="146" t="e">
        <f>#REF!/5</f>
        <v>#REF!</v>
      </c>
      <c r="I36" s="147" t="e">
        <f>H36*6</f>
        <v>#REF!</v>
      </c>
    </row>
    <row r="37" spans="1:19" s="132" customFormat="1" ht="15" hidden="1" x14ac:dyDescent="0.2">
      <c r="A37" s="163" t="s">
        <v>173</v>
      </c>
      <c r="B37" s="174"/>
      <c r="C37" s="174"/>
      <c r="D37" s="174"/>
      <c r="E37" s="174"/>
      <c r="F37" s="151"/>
      <c r="G37" s="151"/>
      <c r="H37" s="146"/>
      <c r="I37" s="146"/>
      <c r="Q37" s="175">
        <f>C43+C46+C37</f>
        <v>0</v>
      </c>
    </row>
    <row r="38" spans="1:19" s="132" customFormat="1" ht="15" hidden="1" x14ac:dyDescent="0.2">
      <c r="A38" s="163" t="s">
        <v>174</v>
      </c>
      <c r="B38" s="174">
        <f>B40</f>
        <v>0</v>
      </c>
      <c r="C38" s="174"/>
      <c r="D38" s="174"/>
      <c r="E38" s="151"/>
      <c r="F38" s="151"/>
      <c r="G38" s="151"/>
      <c r="H38" s="146"/>
      <c r="I38" s="147"/>
    </row>
    <row r="39" spans="1:19" s="132" customFormat="1" ht="15" hidden="1" x14ac:dyDescent="0.2">
      <c r="A39" s="176" t="s">
        <v>175</v>
      </c>
      <c r="B39" s="174"/>
      <c r="C39" s="174"/>
      <c r="D39" s="174"/>
      <c r="E39" s="177"/>
      <c r="F39" s="151"/>
      <c r="G39" s="151"/>
      <c r="H39" s="146"/>
      <c r="I39" s="147"/>
      <c r="K39" s="175">
        <f>D38-D40</f>
        <v>0</v>
      </c>
      <c r="S39" s="178"/>
    </row>
    <row r="40" spans="1:19" s="132" customFormat="1" ht="15" hidden="1" x14ac:dyDescent="0.2">
      <c r="A40" s="176" t="s">
        <v>176</v>
      </c>
      <c r="B40" s="174"/>
      <c r="C40" s="179"/>
      <c r="D40" s="174"/>
      <c r="E40" s="177"/>
      <c r="F40" s="151"/>
      <c r="G40" s="151"/>
      <c r="H40" s="146"/>
      <c r="I40" s="147"/>
    </row>
    <row r="41" spans="1:19" ht="15" x14ac:dyDescent="0.2">
      <c r="A41" s="180" t="s">
        <v>177</v>
      </c>
      <c r="B41" s="181">
        <f>B42+B45</f>
        <v>2033</v>
      </c>
      <c r="C41" s="181">
        <f t="shared" ref="C41:F41" si="8">C42+C45</f>
        <v>0</v>
      </c>
      <c r="D41" s="181">
        <f t="shared" si="8"/>
        <v>2033</v>
      </c>
      <c r="E41" s="181" t="e">
        <f t="shared" si="8"/>
        <v>#REF!</v>
      </c>
      <c r="F41" s="181">
        <f t="shared" si="8"/>
        <v>0</v>
      </c>
      <c r="G41" s="151">
        <f t="shared" si="4"/>
        <v>1</v>
      </c>
      <c r="H41" s="146" t="e">
        <f>#REF!/5</f>
        <v>#REF!</v>
      </c>
      <c r="I41" s="147" t="e">
        <f t="shared" si="1"/>
        <v>#REF!</v>
      </c>
    </row>
    <row r="42" spans="1:19" ht="15" x14ac:dyDescent="0.2">
      <c r="A42" s="163" t="s">
        <v>178</v>
      </c>
      <c r="B42" s="174">
        <f>B43+B44</f>
        <v>1033</v>
      </c>
      <c r="C42" s="174"/>
      <c r="D42" s="174">
        <v>1033</v>
      </c>
      <c r="E42" s="169" t="e">
        <f>#REF!/B42</f>
        <v>#REF!</v>
      </c>
      <c r="F42" s="151">
        <f t="shared" si="3"/>
        <v>0</v>
      </c>
      <c r="G42" s="151">
        <f t="shared" si="4"/>
        <v>1</v>
      </c>
      <c r="H42" s="146" t="e">
        <f>#REF!/5</f>
        <v>#REF!</v>
      </c>
      <c r="I42" s="147" t="e">
        <f t="shared" si="1"/>
        <v>#REF!</v>
      </c>
    </row>
    <row r="43" spans="1:19" s="132" customFormat="1" ht="15" x14ac:dyDescent="0.2">
      <c r="A43" s="176" t="s">
        <v>179</v>
      </c>
      <c r="B43" s="182"/>
      <c r="C43" s="182"/>
      <c r="D43" s="182"/>
      <c r="E43" s="172" t="e">
        <f>#REF!/B43</f>
        <v>#REF!</v>
      </c>
      <c r="F43" s="151"/>
      <c r="G43" s="151"/>
      <c r="H43" s="146" t="e">
        <f>#REF!/5</f>
        <v>#REF!</v>
      </c>
      <c r="I43" s="147" t="e">
        <f t="shared" si="1"/>
        <v>#REF!</v>
      </c>
      <c r="J43" s="132">
        <f>B43*85%</f>
        <v>0</v>
      </c>
    </row>
    <row r="44" spans="1:19" s="131" customFormat="1" ht="15" x14ac:dyDescent="0.2">
      <c r="A44" s="176" t="s">
        <v>180</v>
      </c>
      <c r="B44" s="182">
        <v>1033</v>
      </c>
      <c r="C44" s="182"/>
      <c r="D44" s="182">
        <v>1033</v>
      </c>
      <c r="E44" s="172" t="e">
        <f>#REF!/B44</f>
        <v>#REF!</v>
      </c>
      <c r="F44" s="151">
        <f t="shared" si="3"/>
        <v>0</v>
      </c>
      <c r="G44" s="151">
        <f t="shared" si="4"/>
        <v>1</v>
      </c>
      <c r="H44" s="183" t="e">
        <f>#REF!/5</f>
        <v>#REF!</v>
      </c>
      <c r="I44" s="184" t="e">
        <f t="shared" si="1"/>
        <v>#REF!</v>
      </c>
      <c r="J44" s="131">
        <f>B44*90%</f>
        <v>929.7</v>
      </c>
    </row>
    <row r="45" spans="1:19" s="131" customFormat="1" ht="15" x14ac:dyDescent="0.2">
      <c r="A45" s="163" t="s">
        <v>181</v>
      </c>
      <c r="B45" s="174">
        <f>B47</f>
        <v>1000</v>
      </c>
      <c r="C45" s="174">
        <f t="shared" ref="C45:D45" si="9">C47</f>
        <v>0</v>
      </c>
      <c r="D45" s="174">
        <f t="shared" si="9"/>
        <v>1000</v>
      </c>
      <c r="E45" s="169" t="e">
        <f>#REF!/B45</f>
        <v>#REF!</v>
      </c>
      <c r="F45" s="151">
        <f t="shared" si="3"/>
        <v>0</v>
      </c>
      <c r="G45" s="151">
        <f t="shared" si="4"/>
        <v>1</v>
      </c>
      <c r="H45" s="183" t="e">
        <f>#REF!/5</f>
        <v>#REF!</v>
      </c>
      <c r="I45" s="184" t="e">
        <f t="shared" si="1"/>
        <v>#REF!</v>
      </c>
    </row>
    <row r="46" spans="1:19" s="131" customFormat="1" ht="15" x14ac:dyDescent="0.2">
      <c r="A46" s="176" t="s">
        <v>179</v>
      </c>
      <c r="B46" s="182"/>
      <c r="C46" s="182"/>
      <c r="D46" s="182"/>
      <c r="E46" s="172" t="e">
        <f>#REF!/B46</f>
        <v>#REF!</v>
      </c>
      <c r="F46" s="151"/>
      <c r="G46" s="151"/>
      <c r="H46" s="183" t="e">
        <f>#REF!/5</f>
        <v>#REF!</v>
      </c>
      <c r="I46" s="184" t="e">
        <f t="shared" si="1"/>
        <v>#REF!</v>
      </c>
      <c r="J46" s="131">
        <f>B46*85%</f>
        <v>0</v>
      </c>
    </row>
    <row r="47" spans="1:19" s="131" customFormat="1" ht="15" x14ac:dyDescent="0.2">
      <c r="A47" s="176" t="s">
        <v>180</v>
      </c>
      <c r="B47" s="182">
        <v>1000</v>
      </c>
      <c r="C47" s="182"/>
      <c r="D47" s="182">
        <v>1000</v>
      </c>
      <c r="E47" s="172" t="e">
        <f>#REF!/B47</f>
        <v>#REF!</v>
      </c>
      <c r="F47" s="151">
        <f t="shared" si="3"/>
        <v>0</v>
      </c>
      <c r="G47" s="151">
        <f t="shared" si="4"/>
        <v>1</v>
      </c>
      <c r="H47" s="183" t="e">
        <f>#REF!/5</f>
        <v>#REF!</v>
      </c>
      <c r="I47" s="184" t="e">
        <f t="shared" si="1"/>
        <v>#REF!</v>
      </c>
      <c r="J47" s="131">
        <f>B47*94%</f>
        <v>940</v>
      </c>
    </row>
    <row r="48" spans="1:19" ht="30" hidden="1" x14ac:dyDescent="0.2">
      <c r="A48" s="185" t="s">
        <v>182</v>
      </c>
      <c r="B48" s="186"/>
      <c r="C48" s="186"/>
      <c r="D48" s="186"/>
      <c r="E48" s="187" t="e">
        <f>#REF!/B48</f>
        <v>#REF!</v>
      </c>
      <c r="F48" s="151"/>
      <c r="G48" s="151"/>
      <c r="L48" s="130" t="e">
        <f>#REF!*85%</f>
        <v>#REF!</v>
      </c>
    </row>
    <row r="49" spans="1:7" ht="15" hidden="1" x14ac:dyDescent="0.2">
      <c r="A49" s="176" t="s">
        <v>179</v>
      </c>
      <c r="B49" s="182"/>
      <c r="C49" s="182"/>
      <c r="D49" s="182"/>
      <c r="E49" s="172" t="e">
        <f>#REF!/B49</f>
        <v>#REF!</v>
      </c>
      <c r="F49" s="151"/>
      <c r="G49" s="151"/>
    </row>
    <row r="50" spans="1:7" ht="15" hidden="1" x14ac:dyDescent="0.2">
      <c r="A50" s="188" t="s">
        <v>180</v>
      </c>
      <c r="B50" s="189"/>
      <c r="C50" s="189"/>
      <c r="D50" s="189"/>
      <c r="E50" s="190" t="e">
        <f>#REF!/B50</f>
        <v>#REF!</v>
      </c>
      <c r="F50" s="191"/>
      <c r="G50" s="191"/>
    </row>
  </sheetData>
  <mergeCells count="13">
    <mergeCell ref="F1:G1"/>
    <mergeCell ref="A2:G2"/>
    <mergeCell ref="A3:G3"/>
    <mergeCell ref="D4:I4"/>
    <mergeCell ref="A7:A10"/>
    <mergeCell ref="B7:B10"/>
    <mergeCell ref="C7:C10"/>
    <mergeCell ref="D7:D10"/>
    <mergeCell ref="E7:E10"/>
    <mergeCell ref="F7:F10"/>
    <mergeCell ref="G7:G10"/>
    <mergeCell ref="H7:H10"/>
    <mergeCell ref="I7:I10"/>
  </mergeCells>
  <printOptions horizontalCentered="1"/>
  <pageMargins left="0.75" right="0.25" top="0.75" bottom="0.2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SheetLayoutView="100" workbookViewId="0">
      <selection activeCell="B21" sqref="B21"/>
    </sheetView>
  </sheetViews>
  <sheetFormatPr defaultColWidth="8.875" defaultRowHeight="15" x14ac:dyDescent="0.25"/>
  <cols>
    <col min="1" max="1" width="4.75" style="8" customWidth="1"/>
    <col min="2" max="2" width="59.375" style="9" customWidth="1"/>
    <col min="3" max="3" width="8.875" style="24" customWidth="1"/>
    <col min="4" max="4" width="8.625" style="24" customWidth="1"/>
    <col min="5" max="5" width="9.625" style="24" customWidth="1"/>
    <col min="6" max="6" width="10.25" style="24" customWidth="1"/>
    <col min="7" max="7" width="10.375" style="24" customWidth="1"/>
    <col min="8" max="8" width="9.75" style="24" customWidth="1"/>
    <col min="9" max="9" width="7" style="24" customWidth="1"/>
    <col min="10" max="10" width="9.625" style="25" customWidth="1"/>
    <col min="11" max="11" width="14.375" style="58" customWidth="1"/>
    <col min="12" max="12" width="33.125" style="69" customWidth="1"/>
    <col min="13" max="13" width="26.75" style="9" customWidth="1"/>
    <col min="14" max="16384" width="8.875" style="9"/>
  </cols>
  <sheetData>
    <row r="1" spans="1:14" x14ac:dyDescent="0.25">
      <c r="L1" s="76" t="s">
        <v>55</v>
      </c>
    </row>
    <row r="2" spans="1:14" ht="23.25" customHeight="1" x14ac:dyDescent="0.25">
      <c r="A2" s="281" t="s">
        <v>127</v>
      </c>
      <c r="B2" s="281"/>
      <c r="C2" s="281"/>
      <c r="D2" s="281"/>
      <c r="E2" s="281"/>
      <c r="F2" s="281"/>
      <c r="G2" s="281"/>
      <c r="H2" s="281"/>
      <c r="I2" s="281"/>
      <c r="J2" s="281"/>
      <c r="K2" s="281"/>
      <c r="L2" s="281"/>
    </row>
    <row r="3" spans="1:14" ht="31.5" customHeight="1" x14ac:dyDescent="0.25">
      <c r="A3" s="283" t="str">
        <f>'Biểu 01  thu'!A3:H3</f>
        <v>(Kèm theo Báo cáo số             /UBND-TCKH ngày          tháng 6 năm 2022 của UBND huyện Chợ Đồn)</v>
      </c>
      <c r="B3" s="284"/>
      <c r="C3" s="284"/>
      <c r="D3" s="284"/>
      <c r="E3" s="284"/>
      <c r="F3" s="284"/>
      <c r="G3" s="284"/>
      <c r="H3" s="284"/>
      <c r="I3" s="284"/>
      <c r="J3" s="284"/>
      <c r="K3" s="284"/>
      <c r="L3" s="284"/>
    </row>
    <row r="4" spans="1:14" ht="31.5" customHeight="1" x14ac:dyDescent="0.25">
      <c r="A4" s="110"/>
      <c r="B4" s="110"/>
      <c r="C4" s="110"/>
      <c r="D4" s="110"/>
      <c r="E4" s="110"/>
      <c r="F4" s="110"/>
      <c r="G4" s="110"/>
      <c r="H4" s="110"/>
      <c r="I4" s="110"/>
      <c r="J4" s="110"/>
      <c r="K4" s="110"/>
      <c r="L4" s="110"/>
    </row>
    <row r="5" spans="1:14" s="27" customFormat="1" x14ac:dyDescent="0.25">
      <c r="A5" s="26"/>
      <c r="C5" s="28"/>
      <c r="D5" s="28"/>
      <c r="E5" s="28"/>
      <c r="F5" s="28"/>
      <c r="G5" s="29"/>
      <c r="H5" s="29"/>
      <c r="I5" s="29"/>
      <c r="J5" s="29"/>
      <c r="K5" s="59"/>
      <c r="L5" s="85" t="s">
        <v>132</v>
      </c>
      <c r="M5" s="30"/>
      <c r="N5" s="30"/>
    </row>
    <row r="6" spans="1:14" x14ac:dyDescent="0.25">
      <c r="A6" s="282" t="s">
        <v>2</v>
      </c>
      <c r="B6" s="282" t="s">
        <v>39</v>
      </c>
      <c r="C6" s="285" t="s">
        <v>65</v>
      </c>
      <c r="D6" s="285"/>
      <c r="E6" s="285"/>
      <c r="F6" s="285"/>
      <c r="G6" s="285"/>
      <c r="H6" s="275" t="s">
        <v>109</v>
      </c>
      <c r="I6" s="285" t="s">
        <v>41</v>
      </c>
      <c r="J6" s="285"/>
      <c r="K6" s="275" t="s">
        <v>40</v>
      </c>
      <c r="L6" s="278" t="s">
        <v>54</v>
      </c>
      <c r="M6" s="78"/>
    </row>
    <row r="7" spans="1:14" x14ac:dyDescent="0.25">
      <c r="A7" s="282"/>
      <c r="B7" s="282"/>
      <c r="C7" s="275" t="s">
        <v>64</v>
      </c>
      <c r="D7" s="286" t="s">
        <v>67</v>
      </c>
      <c r="E7" s="291" t="s">
        <v>72</v>
      </c>
      <c r="F7" s="291"/>
      <c r="G7" s="291"/>
      <c r="H7" s="276"/>
      <c r="I7" s="275" t="s">
        <v>74</v>
      </c>
      <c r="J7" s="275" t="s">
        <v>75</v>
      </c>
      <c r="K7" s="276"/>
      <c r="L7" s="279"/>
      <c r="M7" s="78"/>
    </row>
    <row r="8" spans="1:14" x14ac:dyDescent="0.25">
      <c r="A8" s="282"/>
      <c r="B8" s="282"/>
      <c r="C8" s="276"/>
      <c r="D8" s="287"/>
      <c r="E8" s="276" t="s">
        <v>37</v>
      </c>
      <c r="F8" s="276" t="s">
        <v>66</v>
      </c>
      <c r="G8" s="289" t="s">
        <v>73</v>
      </c>
      <c r="H8" s="276"/>
      <c r="I8" s="276"/>
      <c r="J8" s="276"/>
      <c r="K8" s="276"/>
      <c r="L8" s="279"/>
      <c r="M8" s="78"/>
    </row>
    <row r="9" spans="1:14" x14ac:dyDescent="0.25">
      <c r="A9" s="282"/>
      <c r="B9" s="282"/>
      <c r="C9" s="277"/>
      <c r="D9" s="288"/>
      <c r="E9" s="277"/>
      <c r="F9" s="277"/>
      <c r="G9" s="290"/>
      <c r="H9" s="277"/>
      <c r="I9" s="277"/>
      <c r="J9" s="277"/>
      <c r="K9" s="277"/>
      <c r="L9" s="280"/>
      <c r="M9" s="78"/>
    </row>
    <row r="10" spans="1:14" x14ac:dyDescent="0.25">
      <c r="A10" s="109" t="s">
        <v>6</v>
      </c>
      <c r="B10" s="109" t="s">
        <v>7</v>
      </c>
      <c r="C10" s="111" t="s">
        <v>76</v>
      </c>
      <c r="D10" s="111">
        <v>2</v>
      </c>
      <c r="E10" s="111" t="s">
        <v>77</v>
      </c>
      <c r="F10" s="111">
        <v>4</v>
      </c>
      <c r="G10" s="111">
        <v>5</v>
      </c>
      <c r="H10" s="111">
        <v>6</v>
      </c>
      <c r="I10" s="111">
        <v>8</v>
      </c>
      <c r="J10" s="111">
        <v>9</v>
      </c>
      <c r="K10" s="75">
        <v>10</v>
      </c>
      <c r="L10" s="75">
        <v>11</v>
      </c>
    </row>
    <row r="11" spans="1:14" s="31" customFormat="1" x14ac:dyDescent="0.25">
      <c r="A11" s="32" t="s">
        <v>6</v>
      </c>
      <c r="B11" s="32" t="s">
        <v>48</v>
      </c>
      <c r="C11" s="33">
        <f>C12+C17+C30+C43+C46</f>
        <v>34804.021846999996</v>
      </c>
      <c r="D11" s="33">
        <f t="shared" ref="D11:H11" si="0">D12+D17+D30+D43+D46</f>
        <v>7837.021847</v>
      </c>
      <c r="E11" s="33">
        <f t="shared" si="0"/>
        <v>26967</v>
      </c>
      <c r="F11" s="33">
        <f t="shared" si="0"/>
        <v>21590.152000000002</v>
      </c>
      <c r="G11" s="33">
        <f t="shared" si="0"/>
        <v>5376.848</v>
      </c>
      <c r="H11" s="33">
        <f t="shared" si="0"/>
        <v>4716.873732</v>
      </c>
      <c r="I11" s="37">
        <f t="shared" ref="I11" si="1">H11/C11*100</f>
        <v>13.552668575877764</v>
      </c>
      <c r="J11" s="37">
        <f t="shared" ref="J11:J13" si="2">H11/G11*100</f>
        <v>87.725629067438774</v>
      </c>
      <c r="K11" s="72"/>
      <c r="L11" s="61"/>
    </row>
    <row r="12" spans="1:14" s="31" customFormat="1" ht="21.75" customHeight="1" x14ac:dyDescent="0.25">
      <c r="A12" s="34" t="s">
        <v>9</v>
      </c>
      <c r="B12" s="35" t="s">
        <v>42</v>
      </c>
      <c r="C12" s="36">
        <f t="shared" ref="C12:E12" si="3">SUM(C13:C16)</f>
        <v>18107.127</v>
      </c>
      <c r="D12" s="36">
        <f t="shared" si="3"/>
        <v>140.12700000000001</v>
      </c>
      <c r="E12" s="36">
        <f t="shared" si="3"/>
        <v>17967</v>
      </c>
      <c r="F12" s="36">
        <f>SUM(F13:F16)</f>
        <v>15601</v>
      </c>
      <c r="G12" s="36">
        <f t="shared" ref="G12" si="4">SUM(G13:G16)</f>
        <v>2366</v>
      </c>
      <c r="H12" s="36">
        <f>SUM(H13:H16)</f>
        <v>503.67978299999999</v>
      </c>
      <c r="I12" s="37">
        <f t="shared" ref="I12:I13" si="5">H12/C12*100</f>
        <v>2.7816659318731238</v>
      </c>
      <c r="J12" s="37">
        <f t="shared" si="2"/>
        <v>21.288241039729499</v>
      </c>
      <c r="K12" s="73"/>
      <c r="L12" s="62"/>
      <c r="M12" s="38"/>
    </row>
    <row r="13" spans="1:14" ht="23.25" x14ac:dyDescent="0.25">
      <c r="A13" s="11">
        <v>1</v>
      </c>
      <c r="B13" s="39" t="s">
        <v>68</v>
      </c>
      <c r="C13" s="40">
        <f>SUM(F13:G13)</f>
        <v>566</v>
      </c>
      <c r="D13" s="40"/>
      <c r="E13" s="40">
        <f t="shared" ref="E13" si="6">F13+G13</f>
        <v>566</v>
      </c>
      <c r="F13" s="40"/>
      <c r="G13" s="41">
        <v>566</v>
      </c>
      <c r="H13" s="41"/>
      <c r="I13" s="41">
        <f t="shared" si="5"/>
        <v>0</v>
      </c>
      <c r="J13" s="41">
        <f t="shared" si="2"/>
        <v>0</v>
      </c>
      <c r="K13" s="60" t="s">
        <v>79</v>
      </c>
      <c r="L13" s="63" t="s">
        <v>78</v>
      </c>
      <c r="M13" s="42"/>
    </row>
    <row r="14" spans="1:14" ht="30" x14ac:dyDescent="0.25">
      <c r="A14" s="11">
        <v>2</v>
      </c>
      <c r="B14" s="39" t="s">
        <v>69</v>
      </c>
      <c r="C14" s="40">
        <f>SUM(F14:G14)</f>
        <v>1800</v>
      </c>
      <c r="D14" s="40"/>
      <c r="E14" s="40">
        <f>F14+G14</f>
        <v>1800</v>
      </c>
      <c r="F14" s="40"/>
      <c r="G14" s="41">
        <v>1800</v>
      </c>
      <c r="H14" s="41">
        <v>503.67978299999999</v>
      </c>
      <c r="I14" s="41">
        <f>H14/C14*100</f>
        <v>27.982210166666665</v>
      </c>
      <c r="J14" s="41">
        <f>H14/G14*100</f>
        <v>27.982210166666665</v>
      </c>
      <c r="K14" s="60" t="s">
        <v>79</v>
      </c>
      <c r="L14" s="63" t="s">
        <v>80</v>
      </c>
      <c r="M14" s="43"/>
    </row>
    <row r="15" spans="1:14" x14ac:dyDescent="0.25">
      <c r="A15" s="11">
        <v>3</v>
      </c>
      <c r="B15" s="40" t="s">
        <v>70</v>
      </c>
      <c r="C15" s="40">
        <f>D15+E15</f>
        <v>140.12700000000001</v>
      </c>
      <c r="D15" s="40">
        <v>140.12700000000001</v>
      </c>
      <c r="E15" s="40">
        <f>F15+G15</f>
        <v>0</v>
      </c>
      <c r="F15" s="40"/>
      <c r="G15" s="41"/>
      <c r="H15" s="41"/>
      <c r="I15" s="41">
        <f t="shared" ref="I15:I26" si="7">H15/C15*100</f>
        <v>0</v>
      </c>
      <c r="J15" s="41"/>
      <c r="K15" s="60" t="s">
        <v>79</v>
      </c>
      <c r="L15" s="64" t="s">
        <v>81</v>
      </c>
      <c r="M15" s="44"/>
    </row>
    <row r="16" spans="1:14" ht="45.75" x14ac:dyDescent="0.25">
      <c r="A16" s="11">
        <v>4</v>
      </c>
      <c r="B16" s="45" t="s">
        <v>71</v>
      </c>
      <c r="C16" s="40">
        <f>D16+F16+G16</f>
        <v>15601</v>
      </c>
      <c r="D16" s="40"/>
      <c r="E16" s="40">
        <f t="shared" ref="E16:E36" si="8">F16+G16</f>
        <v>15601</v>
      </c>
      <c r="F16" s="41">
        <v>15601</v>
      </c>
      <c r="G16" s="46"/>
      <c r="H16" s="41"/>
      <c r="I16" s="41">
        <f t="shared" si="7"/>
        <v>0</v>
      </c>
      <c r="J16" s="41"/>
      <c r="K16" s="60"/>
      <c r="L16" s="65" t="s">
        <v>128</v>
      </c>
      <c r="M16" s="44"/>
    </row>
    <row r="17" spans="1:13" s="31" customFormat="1" ht="14.25" x14ac:dyDescent="0.2">
      <c r="A17" s="10" t="s">
        <v>31</v>
      </c>
      <c r="B17" s="47" t="s">
        <v>43</v>
      </c>
      <c r="C17" s="48">
        <f>SUM(C18:C29)</f>
        <v>10621.666158</v>
      </c>
      <c r="D17" s="48">
        <f t="shared" ref="D17:G17" si="9">SUM(D18:D29)</f>
        <v>1621.666158</v>
      </c>
      <c r="E17" s="48">
        <f t="shared" si="9"/>
        <v>9000</v>
      </c>
      <c r="F17" s="48">
        <f t="shared" si="9"/>
        <v>5989.152</v>
      </c>
      <c r="G17" s="48">
        <f t="shared" si="9"/>
        <v>3010.848</v>
      </c>
      <c r="H17" s="48">
        <f>SUM(H18:H29)</f>
        <v>1838.193949</v>
      </c>
      <c r="I17" s="49">
        <f t="shared" ref="I17" si="10">H17/C17*100</f>
        <v>17.306079118439566</v>
      </c>
      <c r="J17" s="49">
        <f t="shared" ref="J17" si="11">H17/G17*100</f>
        <v>61.05236627687615</v>
      </c>
      <c r="K17" s="74"/>
      <c r="L17" s="66"/>
      <c r="M17" s="50"/>
    </row>
    <row r="18" spans="1:13" x14ac:dyDescent="0.25">
      <c r="A18" s="11">
        <v>1</v>
      </c>
      <c r="B18" s="45" t="s">
        <v>46</v>
      </c>
      <c r="C18" s="40">
        <f t="shared" ref="C18:C50" si="12">D18+F18+G18</f>
        <v>365.78300000000002</v>
      </c>
      <c r="D18" s="40"/>
      <c r="E18" s="40">
        <f t="shared" si="8"/>
        <v>365.78300000000002</v>
      </c>
      <c r="F18" s="40"/>
      <c r="G18" s="41">
        <v>365.78300000000002</v>
      </c>
      <c r="H18" s="41">
        <v>365.78300000000002</v>
      </c>
      <c r="I18" s="41">
        <f t="shared" si="7"/>
        <v>100</v>
      </c>
      <c r="J18" s="41">
        <f t="shared" ref="J18:J26" si="13">H18/G18*100</f>
        <v>100</v>
      </c>
      <c r="K18" s="60" t="s">
        <v>79</v>
      </c>
      <c r="L18" s="64"/>
      <c r="M18" s="44"/>
    </row>
    <row r="19" spans="1:13" x14ac:dyDescent="0.25">
      <c r="A19" s="11">
        <v>2</v>
      </c>
      <c r="B19" s="45" t="s">
        <v>82</v>
      </c>
      <c r="C19" s="40">
        <f t="shared" si="12"/>
        <v>242.32400000000001</v>
      </c>
      <c r="D19" s="40"/>
      <c r="E19" s="40">
        <f t="shared" si="8"/>
        <v>242.32400000000001</v>
      </c>
      <c r="F19" s="40"/>
      <c r="G19" s="51">
        <v>242.32400000000001</v>
      </c>
      <c r="H19" s="41">
        <v>242.32400000000001</v>
      </c>
      <c r="I19" s="41">
        <f t="shared" si="7"/>
        <v>100</v>
      </c>
      <c r="J19" s="41">
        <f t="shared" si="13"/>
        <v>100</v>
      </c>
      <c r="K19" s="60" t="s">
        <v>79</v>
      </c>
      <c r="L19" s="64"/>
      <c r="M19" s="44"/>
    </row>
    <row r="20" spans="1:13" s="31" customFormat="1" x14ac:dyDescent="0.25">
      <c r="A20" s="11">
        <v>3</v>
      </c>
      <c r="B20" s="45" t="s">
        <v>83</v>
      </c>
      <c r="C20" s="40">
        <f t="shared" si="12"/>
        <v>171.99700000000001</v>
      </c>
      <c r="D20" s="48"/>
      <c r="E20" s="40">
        <f>F20+G20</f>
        <v>171.99700000000001</v>
      </c>
      <c r="F20" s="48"/>
      <c r="G20" s="51">
        <v>171.99700000000001</v>
      </c>
      <c r="H20" s="51">
        <v>161.45410000000001</v>
      </c>
      <c r="I20" s="41">
        <f t="shared" si="7"/>
        <v>93.870300063373207</v>
      </c>
      <c r="J20" s="41">
        <f t="shared" si="13"/>
        <v>93.870300063373207</v>
      </c>
      <c r="K20" s="60" t="s">
        <v>79</v>
      </c>
      <c r="L20" s="68" t="s">
        <v>114</v>
      </c>
      <c r="M20" s="50"/>
    </row>
    <row r="21" spans="1:13" s="31" customFormat="1" x14ac:dyDescent="0.25">
      <c r="A21" s="11">
        <v>4</v>
      </c>
      <c r="B21" s="45" t="s">
        <v>84</v>
      </c>
      <c r="C21" s="40">
        <f t="shared" si="12"/>
        <v>134.71799999999999</v>
      </c>
      <c r="D21" s="48"/>
      <c r="E21" s="40">
        <f t="shared" si="8"/>
        <v>134.71799999999999</v>
      </c>
      <c r="F21" s="48"/>
      <c r="G21" s="51">
        <v>134.71799999999999</v>
      </c>
      <c r="H21" s="51">
        <v>118.08122400000001</v>
      </c>
      <c r="I21" s="41">
        <f t="shared" si="7"/>
        <v>87.650665835300416</v>
      </c>
      <c r="J21" s="41">
        <f t="shared" si="13"/>
        <v>87.650665835300416</v>
      </c>
      <c r="K21" s="60" t="s">
        <v>79</v>
      </c>
      <c r="L21" s="68" t="s">
        <v>114</v>
      </c>
      <c r="M21" s="50"/>
    </row>
    <row r="22" spans="1:13" s="31" customFormat="1" x14ac:dyDescent="0.25">
      <c r="A22" s="11">
        <v>5</v>
      </c>
      <c r="B22" s="45" t="s">
        <v>47</v>
      </c>
      <c r="C22" s="40">
        <f t="shared" si="12"/>
        <v>205.84100000000001</v>
      </c>
      <c r="D22" s="40"/>
      <c r="E22" s="40">
        <f t="shared" si="8"/>
        <v>205.84100000000001</v>
      </c>
      <c r="F22" s="40"/>
      <c r="G22" s="51">
        <v>205.84100000000001</v>
      </c>
      <c r="H22" s="41">
        <v>205.84100000000001</v>
      </c>
      <c r="I22" s="41">
        <f t="shared" si="7"/>
        <v>100</v>
      </c>
      <c r="J22" s="41">
        <f t="shared" si="13"/>
        <v>100</v>
      </c>
      <c r="K22" s="60" t="s">
        <v>79</v>
      </c>
      <c r="L22" s="64"/>
      <c r="M22" s="50"/>
    </row>
    <row r="23" spans="1:13" s="31" customFormat="1" x14ac:dyDescent="0.25">
      <c r="A23" s="11">
        <v>6</v>
      </c>
      <c r="B23" s="45" t="s">
        <v>85</v>
      </c>
      <c r="C23" s="40">
        <f t="shared" si="12"/>
        <v>66.064999999999998</v>
      </c>
      <c r="D23" s="40"/>
      <c r="E23" s="40">
        <f t="shared" si="8"/>
        <v>66.064999999999998</v>
      </c>
      <c r="F23" s="40"/>
      <c r="G23" s="51">
        <v>66.064999999999998</v>
      </c>
      <c r="H23" s="41">
        <v>53.694825000000002</v>
      </c>
      <c r="I23" s="41">
        <f t="shared" si="7"/>
        <v>81.275751154166358</v>
      </c>
      <c r="J23" s="41">
        <f t="shared" si="13"/>
        <v>81.275751154166358</v>
      </c>
      <c r="K23" s="60" t="s">
        <v>79</v>
      </c>
      <c r="L23" s="68" t="s">
        <v>114</v>
      </c>
      <c r="M23" s="38"/>
    </row>
    <row r="24" spans="1:13" s="31" customFormat="1" x14ac:dyDescent="0.25">
      <c r="A24" s="11">
        <v>7</v>
      </c>
      <c r="B24" s="45" t="s">
        <v>86</v>
      </c>
      <c r="C24" s="40">
        <f t="shared" si="12"/>
        <v>81.569999999999993</v>
      </c>
      <c r="D24" s="48"/>
      <c r="E24" s="40">
        <f t="shared" si="8"/>
        <v>81.569999999999993</v>
      </c>
      <c r="F24" s="48"/>
      <c r="G24" s="52">
        <v>81.569999999999993</v>
      </c>
      <c r="H24" s="57">
        <v>81.569999999999993</v>
      </c>
      <c r="I24" s="41">
        <f t="shared" si="7"/>
        <v>100</v>
      </c>
      <c r="J24" s="41">
        <f t="shared" si="13"/>
        <v>100</v>
      </c>
      <c r="K24" s="60" t="s">
        <v>79</v>
      </c>
      <c r="L24" s="67"/>
      <c r="M24" s="50"/>
    </row>
    <row r="25" spans="1:13" s="31" customFormat="1" ht="34.5" x14ac:dyDescent="0.25">
      <c r="A25" s="11">
        <v>8</v>
      </c>
      <c r="B25" s="117" t="s">
        <v>87</v>
      </c>
      <c r="C25" s="40">
        <f t="shared" si="12"/>
        <v>709.31</v>
      </c>
      <c r="D25" s="40">
        <v>709.31</v>
      </c>
      <c r="E25" s="40">
        <f t="shared" si="8"/>
        <v>0</v>
      </c>
      <c r="F25" s="48"/>
      <c r="G25" s="51">
        <v>0</v>
      </c>
      <c r="H25" s="41">
        <v>109.44580000000001</v>
      </c>
      <c r="I25" s="41">
        <f t="shared" si="7"/>
        <v>15.429896660134498</v>
      </c>
      <c r="J25" s="41"/>
      <c r="K25" s="60" t="s">
        <v>79</v>
      </c>
      <c r="L25" s="64" t="s">
        <v>89</v>
      </c>
      <c r="M25" s="50"/>
    </row>
    <row r="26" spans="1:13" s="31" customFormat="1" ht="45" x14ac:dyDescent="0.25">
      <c r="A26" s="11">
        <v>9</v>
      </c>
      <c r="B26" s="45" t="s">
        <v>88</v>
      </c>
      <c r="C26" s="40">
        <f t="shared" si="12"/>
        <v>500</v>
      </c>
      <c r="D26" s="40">
        <v>0</v>
      </c>
      <c r="E26" s="40">
        <f t="shared" si="8"/>
        <v>500</v>
      </c>
      <c r="F26" s="48"/>
      <c r="G26" s="51">
        <v>500</v>
      </c>
      <c r="H26" s="51">
        <v>500</v>
      </c>
      <c r="I26" s="41">
        <f t="shared" si="7"/>
        <v>100</v>
      </c>
      <c r="J26" s="41">
        <f t="shared" si="13"/>
        <v>100</v>
      </c>
      <c r="K26" s="60" t="s">
        <v>111</v>
      </c>
      <c r="L26" s="64"/>
      <c r="M26" s="50"/>
    </row>
    <row r="27" spans="1:13" s="31" customFormat="1" ht="30" x14ac:dyDescent="0.25">
      <c r="A27" s="11">
        <v>10</v>
      </c>
      <c r="B27" s="45" t="s">
        <v>44</v>
      </c>
      <c r="C27" s="40">
        <f t="shared" si="12"/>
        <v>988.08215799999994</v>
      </c>
      <c r="D27" s="40">
        <v>531.62215800000001</v>
      </c>
      <c r="E27" s="40">
        <f t="shared" si="8"/>
        <v>456.46</v>
      </c>
      <c r="F27" s="48"/>
      <c r="G27" s="41">
        <v>456.46</v>
      </c>
      <c r="H27" s="41">
        <v>0</v>
      </c>
      <c r="I27" s="41">
        <f t="shared" ref="I27:I50" si="14">H27/C27*100</f>
        <v>0</v>
      </c>
      <c r="J27" s="41">
        <f t="shared" ref="J27:J28" si="15">H27/G27*100</f>
        <v>0</v>
      </c>
      <c r="K27" s="60" t="s">
        <v>111</v>
      </c>
      <c r="L27" s="64" t="s">
        <v>131</v>
      </c>
      <c r="M27" s="50"/>
    </row>
    <row r="28" spans="1:13" s="31" customFormat="1" ht="45" x14ac:dyDescent="0.25">
      <c r="A28" s="11">
        <v>11</v>
      </c>
      <c r="B28" s="45" t="s">
        <v>45</v>
      </c>
      <c r="C28" s="40">
        <f t="shared" si="12"/>
        <v>1166.8240000000001</v>
      </c>
      <c r="D28" s="40">
        <v>380.73399999999998</v>
      </c>
      <c r="E28" s="40">
        <f t="shared" si="8"/>
        <v>786.09</v>
      </c>
      <c r="F28" s="48"/>
      <c r="G28" s="51">
        <v>786.09</v>
      </c>
      <c r="H28" s="41">
        <v>0</v>
      </c>
      <c r="I28" s="41">
        <f t="shared" si="14"/>
        <v>0</v>
      </c>
      <c r="J28" s="41">
        <f t="shared" si="15"/>
        <v>0</v>
      </c>
      <c r="K28" s="60" t="s">
        <v>111</v>
      </c>
      <c r="L28" s="64" t="s">
        <v>130</v>
      </c>
      <c r="M28" s="50"/>
    </row>
    <row r="29" spans="1:13" ht="63" customHeight="1" x14ac:dyDescent="0.25">
      <c r="A29" s="11">
        <v>12</v>
      </c>
      <c r="B29" s="45" t="s">
        <v>71</v>
      </c>
      <c r="C29" s="40">
        <f t="shared" si="12"/>
        <v>5989.152</v>
      </c>
      <c r="D29" s="40"/>
      <c r="E29" s="40">
        <f t="shared" si="8"/>
        <v>5989.152</v>
      </c>
      <c r="F29" s="51">
        <v>5989.152</v>
      </c>
      <c r="G29" s="51"/>
      <c r="H29" s="41">
        <v>0</v>
      </c>
      <c r="I29" s="41">
        <f t="shared" si="14"/>
        <v>0</v>
      </c>
      <c r="J29" s="41"/>
      <c r="K29" s="60"/>
      <c r="L29" s="65" t="s">
        <v>128</v>
      </c>
      <c r="M29" s="44"/>
    </row>
    <row r="30" spans="1:13" s="31" customFormat="1" ht="29.25" customHeight="1" x14ac:dyDescent="0.25">
      <c r="A30" s="10" t="s">
        <v>32</v>
      </c>
      <c r="B30" s="48" t="s">
        <v>90</v>
      </c>
      <c r="C30" s="118">
        <f>SUM(C31:C42)</f>
        <v>3853.4595869999998</v>
      </c>
      <c r="D30" s="118">
        <f t="shared" ref="D30:H30" si="16">SUM(D31:D42)</f>
        <v>3853.4595869999998</v>
      </c>
      <c r="E30" s="118">
        <f t="shared" si="16"/>
        <v>0</v>
      </c>
      <c r="F30" s="118">
        <f t="shared" si="16"/>
        <v>0</v>
      </c>
      <c r="G30" s="118">
        <f t="shared" si="16"/>
        <v>0</v>
      </c>
      <c r="H30" s="118">
        <f t="shared" si="16"/>
        <v>1975</v>
      </c>
      <c r="I30" s="49">
        <f t="shared" si="14"/>
        <v>51.252645977210818</v>
      </c>
      <c r="J30" s="49">
        <f>H30/D30*100</f>
        <v>51.252645977210818</v>
      </c>
      <c r="K30" s="74"/>
      <c r="L30" s="67"/>
      <c r="M30" s="50"/>
    </row>
    <row r="31" spans="1:13" s="31" customFormat="1" ht="23.25" x14ac:dyDescent="0.25">
      <c r="A31" s="10">
        <v>1</v>
      </c>
      <c r="B31" s="46" t="s">
        <v>91</v>
      </c>
      <c r="C31" s="40">
        <f t="shared" si="12"/>
        <v>319</v>
      </c>
      <c r="D31" s="40">
        <v>319</v>
      </c>
      <c r="E31" s="40">
        <f t="shared" si="8"/>
        <v>0</v>
      </c>
      <c r="F31" s="48"/>
      <c r="G31" s="53"/>
      <c r="H31" s="51">
        <v>95</v>
      </c>
      <c r="I31" s="41">
        <f t="shared" si="14"/>
        <v>29.780564263322884</v>
      </c>
      <c r="J31" s="41">
        <f>H31/D31*100</f>
        <v>29.780564263322884</v>
      </c>
      <c r="K31" s="60" t="s">
        <v>79</v>
      </c>
      <c r="L31" s="79" t="s">
        <v>78</v>
      </c>
      <c r="M31" s="50"/>
    </row>
    <row r="32" spans="1:13" ht="23.25" x14ac:dyDescent="0.25">
      <c r="A32" s="11">
        <v>2</v>
      </c>
      <c r="B32" s="46" t="s">
        <v>92</v>
      </c>
      <c r="C32" s="40">
        <f t="shared" si="12"/>
        <v>156</v>
      </c>
      <c r="D32" s="40">
        <v>156</v>
      </c>
      <c r="E32" s="40">
        <f t="shared" si="8"/>
        <v>0</v>
      </c>
      <c r="F32" s="40"/>
      <c r="G32" s="51"/>
      <c r="H32" s="41"/>
      <c r="I32" s="41">
        <f t="shared" si="14"/>
        <v>0</v>
      </c>
      <c r="J32" s="41">
        <f t="shared" ref="J32:J50" si="17">H32/D32*100</f>
        <v>0</v>
      </c>
      <c r="K32" s="60" t="s">
        <v>79</v>
      </c>
      <c r="L32" s="80" t="s">
        <v>78</v>
      </c>
      <c r="M32" s="44"/>
    </row>
    <row r="33" spans="1:13" s="31" customFormat="1" ht="34.5" x14ac:dyDescent="0.25">
      <c r="A33" s="11">
        <v>3</v>
      </c>
      <c r="B33" s="81" t="s">
        <v>93</v>
      </c>
      <c r="C33" s="40">
        <f t="shared" si="12"/>
        <v>2918.8649999999998</v>
      </c>
      <c r="D33" s="40">
        <v>2918.8649999999998</v>
      </c>
      <c r="E33" s="40">
        <f t="shared" si="8"/>
        <v>0</v>
      </c>
      <c r="F33" s="48"/>
      <c r="G33" s="53"/>
      <c r="H33" s="51">
        <v>1880</v>
      </c>
      <c r="I33" s="41">
        <f t="shared" si="14"/>
        <v>64.408597177327493</v>
      </c>
      <c r="J33" s="41">
        <f t="shared" si="17"/>
        <v>64.408597177327493</v>
      </c>
      <c r="K33" s="60" t="s">
        <v>79</v>
      </c>
      <c r="L33" s="82" t="s">
        <v>110</v>
      </c>
      <c r="M33" s="50"/>
    </row>
    <row r="34" spans="1:13" s="31" customFormat="1" ht="23.25" x14ac:dyDescent="0.25">
      <c r="A34" s="11">
        <v>4</v>
      </c>
      <c r="B34" s="81" t="s">
        <v>94</v>
      </c>
      <c r="C34" s="40">
        <f t="shared" si="12"/>
        <v>13.117125</v>
      </c>
      <c r="D34" s="40">
        <v>13.117125</v>
      </c>
      <c r="E34" s="40">
        <f t="shared" si="8"/>
        <v>0</v>
      </c>
      <c r="F34" s="48"/>
      <c r="G34" s="53"/>
      <c r="H34" s="51"/>
      <c r="I34" s="41">
        <f t="shared" si="14"/>
        <v>0</v>
      </c>
      <c r="J34" s="41">
        <f t="shared" si="17"/>
        <v>0</v>
      </c>
      <c r="K34" s="60" t="s">
        <v>52</v>
      </c>
      <c r="L34" s="82" t="s">
        <v>112</v>
      </c>
      <c r="M34" s="50"/>
    </row>
    <row r="35" spans="1:13" ht="23.25" x14ac:dyDescent="0.25">
      <c r="A35" s="11">
        <v>5</v>
      </c>
      <c r="B35" s="81" t="s">
        <v>95</v>
      </c>
      <c r="C35" s="40">
        <f t="shared" si="12"/>
        <v>9.1748209999999997</v>
      </c>
      <c r="D35" s="40">
        <v>9.1748209999999997</v>
      </c>
      <c r="E35" s="40">
        <f t="shared" si="8"/>
        <v>0</v>
      </c>
      <c r="F35" s="40"/>
      <c r="G35" s="51"/>
      <c r="H35" s="41"/>
      <c r="I35" s="41">
        <f t="shared" si="14"/>
        <v>0</v>
      </c>
      <c r="J35" s="41">
        <f t="shared" si="17"/>
        <v>0</v>
      </c>
      <c r="K35" s="60" t="s">
        <v>52</v>
      </c>
      <c r="L35" s="82" t="s">
        <v>112</v>
      </c>
      <c r="M35" s="44"/>
    </row>
    <row r="36" spans="1:13" s="31" customFormat="1" ht="23.25" x14ac:dyDescent="0.25">
      <c r="A36" s="11">
        <v>6</v>
      </c>
      <c r="B36" s="81" t="s">
        <v>96</v>
      </c>
      <c r="C36" s="40">
        <f t="shared" si="12"/>
        <v>9.2567579999999996</v>
      </c>
      <c r="D36" s="51">
        <v>9.2567579999999996</v>
      </c>
      <c r="E36" s="40">
        <f t="shared" si="8"/>
        <v>0</v>
      </c>
      <c r="F36" s="53"/>
      <c r="G36" s="53"/>
      <c r="H36" s="51"/>
      <c r="I36" s="41">
        <f t="shared" si="14"/>
        <v>0</v>
      </c>
      <c r="J36" s="41">
        <f t="shared" si="17"/>
        <v>0</v>
      </c>
      <c r="K36" s="60" t="s">
        <v>52</v>
      </c>
      <c r="L36" s="82" t="s">
        <v>112</v>
      </c>
      <c r="M36" s="50"/>
    </row>
    <row r="37" spans="1:13" ht="23.25" x14ac:dyDescent="0.25">
      <c r="A37" s="11">
        <v>7</v>
      </c>
      <c r="B37" s="81" t="s">
        <v>97</v>
      </c>
      <c r="C37" s="40">
        <f t="shared" si="12"/>
        <v>17.727091000000001</v>
      </c>
      <c r="D37" s="51">
        <v>17.727091000000001</v>
      </c>
      <c r="E37" s="51"/>
      <c r="F37" s="51"/>
      <c r="G37" s="51"/>
      <c r="H37" s="51"/>
      <c r="I37" s="41">
        <f t="shared" si="14"/>
        <v>0</v>
      </c>
      <c r="J37" s="41">
        <f t="shared" si="17"/>
        <v>0</v>
      </c>
      <c r="K37" s="60" t="s">
        <v>52</v>
      </c>
      <c r="L37" s="82" t="s">
        <v>112</v>
      </c>
    </row>
    <row r="38" spans="1:13" ht="23.25" x14ac:dyDescent="0.25">
      <c r="A38" s="11">
        <v>8</v>
      </c>
      <c r="B38" s="81" t="s">
        <v>98</v>
      </c>
      <c r="C38" s="40">
        <f t="shared" si="12"/>
        <v>12.195510000000001</v>
      </c>
      <c r="D38" s="40">
        <v>12.195510000000001</v>
      </c>
      <c r="E38" s="48"/>
      <c r="F38" s="48"/>
      <c r="G38" s="51"/>
      <c r="H38" s="51"/>
      <c r="I38" s="41">
        <f t="shared" si="14"/>
        <v>0</v>
      </c>
      <c r="J38" s="41">
        <f t="shared" si="17"/>
        <v>0</v>
      </c>
      <c r="K38" s="60" t="s">
        <v>52</v>
      </c>
      <c r="L38" s="82" t="s">
        <v>112</v>
      </c>
    </row>
    <row r="39" spans="1:13" s="31" customFormat="1" x14ac:dyDescent="0.25">
      <c r="A39" s="11">
        <v>9</v>
      </c>
      <c r="B39" s="81" t="s">
        <v>99</v>
      </c>
      <c r="C39" s="40">
        <f t="shared" si="12"/>
        <v>345.91055599999999</v>
      </c>
      <c r="D39" s="40">
        <v>345.91055599999999</v>
      </c>
      <c r="E39" s="48"/>
      <c r="F39" s="48"/>
      <c r="G39" s="51"/>
      <c r="H39" s="51"/>
      <c r="I39" s="41">
        <f t="shared" si="14"/>
        <v>0</v>
      </c>
      <c r="J39" s="41">
        <f t="shared" si="17"/>
        <v>0</v>
      </c>
      <c r="K39" s="60" t="s">
        <v>50</v>
      </c>
      <c r="L39" s="82" t="s">
        <v>113</v>
      </c>
      <c r="M39" s="50"/>
    </row>
    <row r="40" spans="1:13" ht="23.25" x14ac:dyDescent="0.25">
      <c r="A40" s="11">
        <v>10</v>
      </c>
      <c r="B40" s="81" t="s">
        <v>100</v>
      </c>
      <c r="C40" s="40">
        <f t="shared" si="12"/>
        <v>45.5</v>
      </c>
      <c r="D40" s="51">
        <v>45.5</v>
      </c>
      <c r="E40" s="51"/>
      <c r="F40" s="51"/>
      <c r="G40" s="51"/>
      <c r="H40" s="51"/>
      <c r="I40" s="41">
        <f t="shared" si="14"/>
        <v>0</v>
      </c>
      <c r="J40" s="41">
        <f t="shared" si="17"/>
        <v>0</v>
      </c>
      <c r="K40" s="60" t="s">
        <v>50</v>
      </c>
      <c r="L40" s="82" t="s">
        <v>112</v>
      </c>
    </row>
    <row r="41" spans="1:13" ht="23.25" x14ac:dyDescent="0.25">
      <c r="A41" s="11">
        <v>11</v>
      </c>
      <c r="B41" s="81" t="s">
        <v>101</v>
      </c>
      <c r="C41" s="40">
        <f t="shared" si="12"/>
        <v>5.800605</v>
      </c>
      <c r="D41" s="40">
        <v>5.800605</v>
      </c>
      <c r="E41" s="40"/>
      <c r="F41" s="40"/>
      <c r="G41" s="51"/>
      <c r="H41" s="51"/>
      <c r="I41" s="41">
        <f t="shared" si="14"/>
        <v>0</v>
      </c>
      <c r="J41" s="41">
        <f t="shared" si="17"/>
        <v>0</v>
      </c>
      <c r="K41" s="60" t="s">
        <v>51</v>
      </c>
      <c r="L41" s="82" t="s">
        <v>112</v>
      </c>
      <c r="M41" s="44"/>
    </row>
    <row r="42" spans="1:13" ht="23.25" x14ac:dyDescent="0.25">
      <c r="A42" s="11">
        <v>12</v>
      </c>
      <c r="B42" s="81" t="s">
        <v>102</v>
      </c>
      <c r="C42" s="40">
        <f t="shared" si="12"/>
        <v>0.91212099999999996</v>
      </c>
      <c r="D42" s="40">
        <v>0.91212099999999996</v>
      </c>
      <c r="E42" s="40"/>
      <c r="F42" s="40"/>
      <c r="G42" s="51"/>
      <c r="H42" s="51"/>
      <c r="I42" s="41">
        <f t="shared" si="14"/>
        <v>0</v>
      </c>
      <c r="J42" s="41">
        <f t="shared" si="17"/>
        <v>0</v>
      </c>
      <c r="K42" s="60" t="s">
        <v>51</v>
      </c>
      <c r="L42" s="82" t="s">
        <v>112</v>
      </c>
      <c r="M42" s="44"/>
    </row>
    <row r="43" spans="1:13" s="31" customFormat="1" x14ac:dyDescent="0.25">
      <c r="A43" s="10" t="s">
        <v>33</v>
      </c>
      <c r="B43" s="48" t="s">
        <v>103</v>
      </c>
      <c r="C43" s="48">
        <f>C44+C45</f>
        <v>113.954367</v>
      </c>
      <c r="D43" s="48">
        <f>D44+D45</f>
        <v>113.954367</v>
      </c>
      <c r="E43" s="48">
        <f t="shared" ref="E43:G43" si="18">E44+E45</f>
        <v>0</v>
      </c>
      <c r="F43" s="48">
        <f t="shared" si="18"/>
        <v>0</v>
      </c>
      <c r="G43" s="48">
        <f t="shared" si="18"/>
        <v>0</v>
      </c>
      <c r="H43" s="51"/>
      <c r="I43" s="49">
        <f t="shared" si="14"/>
        <v>0</v>
      </c>
      <c r="J43" s="41">
        <f t="shared" si="17"/>
        <v>0</v>
      </c>
      <c r="K43" s="74"/>
      <c r="L43" s="66"/>
      <c r="M43" s="50"/>
    </row>
    <row r="44" spans="1:13" x14ac:dyDescent="0.25">
      <c r="A44" s="11">
        <v>1</v>
      </c>
      <c r="B44" s="81" t="s">
        <v>104</v>
      </c>
      <c r="C44" s="40">
        <f t="shared" si="12"/>
        <v>110.2</v>
      </c>
      <c r="D44" s="40">
        <v>110.2</v>
      </c>
      <c r="E44" s="40"/>
      <c r="F44" s="40"/>
      <c r="G44" s="51"/>
      <c r="H44" s="51"/>
      <c r="I44" s="41">
        <f t="shared" si="14"/>
        <v>0</v>
      </c>
      <c r="J44" s="41">
        <f t="shared" si="17"/>
        <v>0</v>
      </c>
      <c r="K44" s="60" t="s">
        <v>50</v>
      </c>
      <c r="L44" s="82" t="s">
        <v>113</v>
      </c>
      <c r="M44" s="44"/>
    </row>
    <row r="45" spans="1:13" s="31" customFormat="1" ht="23.25" x14ac:dyDescent="0.25">
      <c r="A45" s="11">
        <v>2</v>
      </c>
      <c r="B45" s="81" t="s">
        <v>105</v>
      </c>
      <c r="C45" s="40">
        <f t="shared" si="12"/>
        <v>3.7543669999999998</v>
      </c>
      <c r="D45" s="40">
        <v>3.7543669999999998</v>
      </c>
      <c r="E45" s="48"/>
      <c r="F45" s="48"/>
      <c r="G45" s="53"/>
      <c r="H45" s="51"/>
      <c r="I45" s="41">
        <f t="shared" si="14"/>
        <v>0</v>
      </c>
      <c r="J45" s="41">
        <f t="shared" si="17"/>
        <v>0</v>
      </c>
      <c r="K45" s="60" t="s">
        <v>52</v>
      </c>
      <c r="L45" s="82" t="s">
        <v>112</v>
      </c>
      <c r="M45" s="50"/>
    </row>
    <row r="46" spans="1:13" s="31" customFormat="1" ht="14.25" x14ac:dyDescent="0.2">
      <c r="A46" s="10" t="s">
        <v>49</v>
      </c>
      <c r="B46" s="83" t="s">
        <v>106</v>
      </c>
      <c r="C46" s="48">
        <f>SUM(C47:C50)</f>
        <v>2107.8147349999999</v>
      </c>
      <c r="D46" s="48">
        <f t="shared" ref="D46:I46" si="19">SUM(D47:D50)</f>
        <v>2107.8147349999999</v>
      </c>
      <c r="E46" s="48">
        <f t="shared" si="19"/>
        <v>0</v>
      </c>
      <c r="F46" s="48">
        <f t="shared" si="19"/>
        <v>0</v>
      </c>
      <c r="G46" s="48">
        <f t="shared" si="19"/>
        <v>0</v>
      </c>
      <c r="H46" s="48">
        <f t="shared" si="19"/>
        <v>400</v>
      </c>
      <c r="I46" s="48">
        <f t="shared" si="19"/>
        <v>22.734741619510874</v>
      </c>
      <c r="J46" s="49">
        <f t="shared" si="17"/>
        <v>18.976999892734881</v>
      </c>
      <c r="K46" s="74"/>
      <c r="L46" s="66"/>
      <c r="M46" s="50"/>
    </row>
    <row r="47" spans="1:13" ht="23.25" x14ac:dyDescent="0.25">
      <c r="A47" s="11">
        <v>1</v>
      </c>
      <c r="B47" s="46" t="s">
        <v>91</v>
      </c>
      <c r="C47" s="40">
        <f t="shared" si="12"/>
        <v>20.5</v>
      </c>
      <c r="D47" s="40">
        <v>20.5</v>
      </c>
      <c r="E47" s="40"/>
      <c r="F47" s="40"/>
      <c r="G47" s="51"/>
      <c r="H47" s="51"/>
      <c r="I47" s="41">
        <f t="shared" si="14"/>
        <v>0</v>
      </c>
      <c r="J47" s="41">
        <f t="shared" si="17"/>
        <v>0</v>
      </c>
      <c r="K47" s="60" t="s">
        <v>79</v>
      </c>
      <c r="L47" s="64" t="s">
        <v>115</v>
      </c>
      <c r="M47" s="44"/>
    </row>
    <row r="48" spans="1:13" ht="23.25" x14ac:dyDescent="0.25">
      <c r="A48" s="11">
        <v>2</v>
      </c>
      <c r="B48" s="46" t="s">
        <v>92</v>
      </c>
      <c r="C48" s="40">
        <f t="shared" si="12"/>
        <v>225</v>
      </c>
      <c r="D48" s="40">
        <v>225</v>
      </c>
      <c r="E48" s="40"/>
      <c r="F48" s="40"/>
      <c r="G48" s="51"/>
      <c r="H48" s="51"/>
      <c r="I48" s="41">
        <f t="shared" si="14"/>
        <v>0</v>
      </c>
      <c r="J48" s="41">
        <f t="shared" si="17"/>
        <v>0</v>
      </c>
      <c r="K48" s="60" t="s">
        <v>79</v>
      </c>
      <c r="L48" s="64" t="s">
        <v>78</v>
      </c>
      <c r="M48" s="44"/>
    </row>
    <row r="49" spans="1:13" x14ac:dyDescent="0.25">
      <c r="A49" s="11">
        <v>3</v>
      </c>
      <c r="B49" s="81" t="s">
        <v>107</v>
      </c>
      <c r="C49" s="40">
        <f t="shared" si="12"/>
        <v>102.89293600000001</v>
      </c>
      <c r="D49" s="40">
        <v>102.89293600000001</v>
      </c>
      <c r="E49" s="40"/>
      <c r="F49" s="40"/>
      <c r="G49" s="51"/>
      <c r="H49" s="51"/>
      <c r="I49" s="41">
        <f t="shared" si="14"/>
        <v>0</v>
      </c>
      <c r="J49" s="41">
        <f t="shared" si="17"/>
        <v>0</v>
      </c>
      <c r="K49" s="60" t="s">
        <v>79</v>
      </c>
      <c r="L49" s="64" t="s">
        <v>116</v>
      </c>
      <c r="M49" s="44"/>
    </row>
    <row r="50" spans="1:13" ht="48.75" customHeight="1" x14ac:dyDescent="0.25">
      <c r="A50" s="54">
        <v>4</v>
      </c>
      <c r="B50" s="84" t="s">
        <v>108</v>
      </c>
      <c r="C50" s="55">
        <f t="shared" si="12"/>
        <v>1759.421799</v>
      </c>
      <c r="D50" s="55">
        <v>1759.421799</v>
      </c>
      <c r="E50" s="55"/>
      <c r="F50" s="55"/>
      <c r="G50" s="56"/>
      <c r="H50" s="56">
        <v>400</v>
      </c>
      <c r="I50" s="70">
        <f t="shared" si="14"/>
        <v>22.734741619510874</v>
      </c>
      <c r="J50" s="70">
        <f t="shared" si="17"/>
        <v>22.734741619510874</v>
      </c>
      <c r="K50" s="71" t="s">
        <v>79</v>
      </c>
      <c r="L50" s="77" t="s">
        <v>129</v>
      </c>
      <c r="M50" s="44"/>
    </row>
    <row r="51" spans="1:13" x14ac:dyDescent="0.25">
      <c r="A51" s="9"/>
      <c r="D51" s="24">
        <v>0</v>
      </c>
    </row>
    <row r="52" spans="1:13" x14ac:dyDescent="0.25">
      <c r="A52" s="9"/>
      <c r="D52" s="24">
        <v>0</v>
      </c>
    </row>
    <row r="53" spans="1:13" x14ac:dyDescent="0.25">
      <c r="A53" s="9"/>
      <c r="D53" s="24">
        <v>0</v>
      </c>
    </row>
    <row r="54" spans="1:13" x14ac:dyDescent="0.25">
      <c r="A54" s="9"/>
      <c r="D54" s="24">
        <v>0</v>
      </c>
    </row>
    <row r="55" spans="1:13" x14ac:dyDescent="0.25">
      <c r="A55" s="9"/>
    </row>
    <row r="56" spans="1:13" x14ac:dyDescent="0.25">
      <c r="A56" s="9"/>
    </row>
    <row r="57" spans="1:13" x14ac:dyDescent="0.25">
      <c r="A57" s="9"/>
    </row>
    <row r="58" spans="1:13" x14ac:dyDescent="0.25">
      <c r="A58" s="9"/>
    </row>
  </sheetData>
  <mergeCells count="17">
    <mergeCell ref="I7:I9"/>
    <mergeCell ref="J7:J9"/>
    <mergeCell ref="K6:K9"/>
    <mergeCell ref="L6:L9"/>
    <mergeCell ref="A2:L2"/>
    <mergeCell ref="A6:A9"/>
    <mergeCell ref="B6:B9"/>
    <mergeCell ref="C7:C9"/>
    <mergeCell ref="H6:H9"/>
    <mergeCell ref="A3:L3"/>
    <mergeCell ref="I6:J6"/>
    <mergeCell ref="C6:G6"/>
    <mergeCell ref="D7:D9"/>
    <mergeCell ref="F8:F9"/>
    <mergeCell ref="G8:G9"/>
    <mergeCell ref="E7:G7"/>
    <mergeCell ref="E8:E9"/>
  </mergeCells>
  <printOptions horizontalCentered="1"/>
  <pageMargins left="0.23622047244094491" right="0.23622047244094491" top="0.31496062992125984" bottom="0.3149606299212598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8" workbookViewId="0">
      <selection activeCell="C12" sqref="C12"/>
    </sheetView>
  </sheetViews>
  <sheetFormatPr defaultColWidth="9.125" defaultRowHeight="18.75" x14ac:dyDescent="0.3"/>
  <cols>
    <col min="1" max="1" width="6.125" style="207" customWidth="1"/>
    <col min="2" max="2" width="65.125" style="13" customWidth="1"/>
    <col min="3" max="3" width="14.125" style="212" customWidth="1"/>
    <col min="4" max="4" width="25" style="98" customWidth="1"/>
    <col min="5" max="5" width="15.125" style="14" customWidth="1"/>
    <col min="6" max="16384" width="9.125" style="14"/>
  </cols>
  <sheetData>
    <row r="1" spans="1:8" x14ac:dyDescent="0.3">
      <c r="B1" s="91"/>
      <c r="D1" s="93"/>
      <c r="E1" s="92" t="s">
        <v>55</v>
      </c>
    </row>
    <row r="2" spans="1:8" s="12" customFormat="1" ht="24" customHeight="1" x14ac:dyDescent="0.3">
      <c r="A2" s="292" t="s">
        <v>206</v>
      </c>
      <c r="B2" s="292"/>
      <c r="C2" s="292"/>
      <c r="D2" s="292"/>
      <c r="E2" s="292"/>
    </row>
    <row r="3" spans="1:8" s="12" customFormat="1" ht="38.25" customHeight="1" x14ac:dyDescent="0.3">
      <c r="A3" s="293" t="str">
        <f>'Biểu 01  thu'!A3:H3</f>
        <v>(Kèm theo Báo cáo số             /UBND-TCKH ngày          tháng 6 năm 2022 của UBND huyện Chợ Đồn)</v>
      </c>
      <c r="B3" s="294"/>
      <c r="C3" s="294"/>
      <c r="D3" s="294"/>
      <c r="E3" s="294"/>
    </row>
    <row r="4" spans="1:8" x14ac:dyDescent="0.3">
      <c r="D4" s="13"/>
      <c r="E4" s="15" t="s">
        <v>57</v>
      </c>
    </row>
    <row r="5" spans="1:8" ht="9" customHeight="1" x14ac:dyDescent="0.3">
      <c r="C5" s="213"/>
      <c r="D5" s="94"/>
    </row>
    <row r="6" spans="1:8" s="86" customFormat="1" ht="29.25" customHeight="1" x14ac:dyDescent="0.3">
      <c r="A6" s="208" t="s">
        <v>2</v>
      </c>
      <c r="B6" s="16" t="s">
        <v>3</v>
      </c>
      <c r="C6" s="214" t="s">
        <v>58</v>
      </c>
      <c r="D6" s="95" t="s">
        <v>218</v>
      </c>
      <c r="E6" s="17" t="s">
        <v>54</v>
      </c>
    </row>
    <row r="7" spans="1:8" s="18" customFormat="1" ht="20.25" customHeight="1" x14ac:dyDescent="0.3">
      <c r="A7" s="209" t="s">
        <v>9</v>
      </c>
      <c r="B7" s="87" t="s">
        <v>59</v>
      </c>
      <c r="C7" s="215">
        <v>5705.9299999999994</v>
      </c>
      <c r="D7" s="96"/>
      <c r="E7" s="88"/>
    </row>
    <row r="8" spans="1:8" s="19" customFormat="1" ht="18.75" customHeight="1" x14ac:dyDescent="0.3">
      <c r="A8" s="210" t="s">
        <v>31</v>
      </c>
      <c r="B8" s="89" t="s">
        <v>60</v>
      </c>
      <c r="C8" s="216">
        <f>C10+C14+C16+C18</f>
        <v>1619.7927999999999</v>
      </c>
      <c r="D8" s="97"/>
      <c r="E8" s="295" t="s">
        <v>61</v>
      </c>
    </row>
    <row r="9" spans="1:8" s="19" customFormat="1" ht="19.5" x14ac:dyDescent="0.35">
      <c r="A9" s="210"/>
      <c r="B9" s="90" t="s">
        <v>62</v>
      </c>
      <c r="C9" s="216"/>
      <c r="D9" s="97"/>
      <c r="E9" s="296"/>
    </row>
    <row r="10" spans="1:8" s="108" customFormat="1" ht="16.5" x14ac:dyDescent="0.25">
      <c r="A10" s="203">
        <v>1</v>
      </c>
      <c r="B10" s="206" t="s">
        <v>133</v>
      </c>
      <c r="C10" s="217">
        <f>C11+C12+C13</f>
        <v>1364.4248</v>
      </c>
      <c r="D10" s="204"/>
      <c r="E10" s="296"/>
    </row>
    <row r="11" spans="1:8" s="101" customFormat="1" ht="57" customHeight="1" x14ac:dyDescent="0.25">
      <c r="A11" s="99"/>
      <c r="B11" s="199" t="s">
        <v>207</v>
      </c>
      <c r="C11" s="218">
        <v>487.88600000000002</v>
      </c>
      <c r="D11" s="102" t="s">
        <v>219</v>
      </c>
      <c r="E11" s="296"/>
    </row>
    <row r="12" spans="1:8" s="101" customFormat="1" ht="64.5" customHeight="1" x14ac:dyDescent="0.3">
      <c r="A12" s="99"/>
      <c r="B12" s="199" t="s">
        <v>208</v>
      </c>
      <c r="C12" s="218">
        <v>388.65280000000001</v>
      </c>
      <c r="D12" s="102" t="s">
        <v>219</v>
      </c>
      <c r="E12" s="296"/>
      <c r="H12" s="12"/>
    </row>
    <row r="13" spans="1:8" s="101" customFormat="1" ht="51.75" customHeight="1" x14ac:dyDescent="0.25">
      <c r="A13" s="99"/>
      <c r="B13" s="200" t="s">
        <v>209</v>
      </c>
      <c r="C13" s="218">
        <v>487.88600000000002</v>
      </c>
      <c r="D13" s="102" t="s">
        <v>219</v>
      </c>
      <c r="E13" s="296"/>
    </row>
    <row r="14" spans="1:8" s="108" customFormat="1" ht="23.25" customHeight="1" x14ac:dyDescent="0.25">
      <c r="A14" s="203">
        <v>2</v>
      </c>
      <c r="B14" s="201" t="s">
        <v>210</v>
      </c>
      <c r="C14" s="217">
        <f>C15</f>
        <v>18.3</v>
      </c>
      <c r="D14" s="204"/>
      <c r="E14" s="296"/>
    </row>
    <row r="15" spans="1:8" s="101" customFormat="1" ht="88.5" customHeight="1" x14ac:dyDescent="0.25">
      <c r="A15" s="99"/>
      <c r="B15" s="202" t="s">
        <v>211</v>
      </c>
      <c r="C15" s="218">
        <v>18.3</v>
      </c>
      <c r="D15" s="104" t="s">
        <v>217</v>
      </c>
      <c r="E15" s="296"/>
    </row>
    <row r="16" spans="1:8" s="101" customFormat="1" ht="16.5" x14ac:dyDescent="0.25">
      <c r="A16" s="99">
        <v>3</v>
      </c>
      <c r="B16" s="205" t="s">
        <v>212</v>
      </c>
      <c r="C16" s="217">
        <f>C17</f>
        <v>112.699</v>
      </c>
      <c r="D16" s="100"/>
      <c r="E16" s="296"/>
    </row>
    <row r="17" spans="1:5" s="101" customFormat="1" ht="33" x14ac:dyDescent="0.25">
      <c r="A17" s="99"/>
      <c r="B17" s="202" t="s">
        <v>213</v>
      </c>
      <c r="C17" s="218">
        <v>112.699</v>
      </c>
      <c r="D17" s="104" t="s">
        <v>217</v>
      </c>
      <c r="E17" s="296"/>
    </row>
    <row r="18" spans="1:5" s="101" customFormat="1" ht="16.5" x14ac:dyDescent="0.25">
      <c r="A18" s="103">
        <v>4</v>
      </c>
      <c r="B18" s="205" t="s">
        <v>214</v>
      </c>
      <c r="C18" s="219">
        <f>C19</f>
        <v>124.369</v>
      </c>
      <c r="D18" s="104"/>
      <c r="E18" s="296"/>
    </row>
    <row r="19" spans="1:5" s="101" customFormat="1" ht="33" x14ac:dyDescent="0.25">
      <c r="A19" s="103"/>
      <c r="B19" s="202" t="s">
        <v>215</v>
      </c>
      <c r="C19" s="220">
        <v>124.369</v>
      </c>
      <c r="D19" s="104" t="s">
        <v>217</v>
      </c>
      <c r="E19" s="297"/>
    </row>
    <row r="20" spans="1:5" s="108" customFormat="1" ht="17.25" x14ac:dyDescent="0.3">
      <c r="A20" s="211" t="s">
        <v>32</v>
      </c>
      <c r="B20" s="105" t="s">
        <v>216</v>
      </c>
      <c r="C20" s="221">
        <f>C7-C8</f>
        <v>4086.1371999999992</v>
      </c>
      <c r="D20" s="106"/>
      <c r="E20" s="107"/>
    </row>
  </sheetData>
  <mergeCells count="3">
    <mergeCell ref="A2:E2"/>
    <mergeCell ref="A3:E3"/>
    <mergeCell ref="E8:E19"/>
  </mergeCells>
  <pageMargins left="0.511811023622047" right="0.31496062992126" top="0.75" bottom="0.5" header="0.31496062992126" footer="0.31496062992126"/>
  <pageSetup paperSize="9" scale="7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topLeftCell="A7" workbookViewId="0">
      <selection activeCell="B9" sqref="B9"/>
    </sheetView>
  </sheetViews>
  <sheetFormatPr defaultColWidth="9.125" defaultRowHeight="15.75" x14ac:dyDescent="0.25"/>
  <cols>
    <col min="1" max="1" width="9.125" style="230"/>
    <col min="2" max="2" width="68.375" style="230" customWidth="1"/>
    <col min="3" max="3" width="17.875" style="222" customWidth="1"/>
    <col min="4" max="4" width="10.875" style="230" bestFit="1" customWidth="1"/>
    <col min="5" max="16384" width="9.125" style="230"/>
  </cols>
  <sheetData>
    <row r="1" spans="1:4" x14ac:dyDescent="0.25">
      <c r="A1" s="229"/>
    </row>
    <row r="2" spans="1:4" ht="45.75" customHeight="1" x14ac:dyDescent="0.25">
      <c r="A2" s="298" t="s">
        <v>243</v>
      </c>
      <c r="B2" s="298"/>
      <c r="C2" s="298"/>
      <c r="D2" s="231"/>
    </row>
    <row r="3" spans="1:4" ht="27.75" customHeight="1" x14ac:dyDescent="0.25">
      <c r="A3" s="299" t="s">
        <v>220</v>
      </c>
      <c r="B3" s="299"/>
      <c r="C3" s="299"/>
      <c r="D3" s="231"/>
    </row>
    <row r="4" spans="1:4" x14ac:dyDescent="0.25">
      <c r="D4" s="231"/>
    </row>
    <row r="5" spans="1:4" x14ac:dyDescent="0.25">
      <c r="A5" s="300" t="s">
        <v>2</v>
      </c>
      <c r="B5" s="300" t="s">
        <v>3</v>
      </c>
      <c r="C5" s="302" t="s">
        <v>244</v>
      </c>
      <c r="D5" s="231"/>
    </row>
    <row r="6" spans="1:4" x14ac:dyDescent="0.25">
      <c r="A6" s="301"/>
      <c r="B6" s="301"/>
      <c r="C6" s="303"/>
      <c r="D6" s="231"/>
    </row>
    <row r="7" spans="1:4" x14ac:dyDescent="0.25">
      <c r="A7" s="223"/>
      <c r="B7" s="224" t="s">
        <v>221</v>
      </c>
      <c r="C7" s="232">
        <f>C8</f>
        <v>17026.60859</v>
      </c>
      <c r="D7" s="231"/>
    </row>
    <row r="8" spans="1:4" ht="41.25" customHeight="1" x14ac:dyDescent="0.25">
      <c r="A8" s="225">
        <v>1</v>
      </c>
      <c r="B8" s="226" t="s">
        <v>222</v>
      </c>
      <c r="C8" s="233">
        <f>SUM(C9:C18)</f>
        <v>17026.60859</v>
      </c>
      <c r="D8" s="231"/>
    </row>
    <row r="9" spans="1:4" ht="41.25" customHeight="1" x14ac:dyDescent="0.25">
      <c r="A9" s="227" t="s">
        <v>223</v>
      </c>
      <c r="B9" s="228" t="s">
        <v>224</v>
      </c>
      <c r="C9" s="234">
        <v>3700</v>
      </c>
      <c r="D9" s="231"/>
    </row>
    <row r="10" spans="1:4" ht="57" customHeight="1" x14ac:dyDescent="0.25">
      <c r="A10" s="227" t="s">
        <v>225</v>
      </c>
      <c r="B10" s="228" t="s">
        <v>226</v>
      </c>
      <c r="C10" s="234">
        <v>1500</v>
      </c>
      <c r="D10" s="231"/>
    </row>
    <row r="11" spans="1:4" ht="41.25" customHeight="1" x14ac:dyDescent="0.25">
      <c r="A11" s="227" t="s">
        <v>227</v>
      </c>
      <c r="B11" s="228" t="s">
        <v>228</v>
      </c>
      <c r="C11" s="234">
        <v>900</v>
      </c>
      <c r="D11" s="231"/>
    </row>
    <row r="12" spans="1:4" ht="41.25" customHeight="1" x14ac:dyDescent="0.25">
      <c r="A12" s="227" t="s">
        <v>229</v>
      </c>
      <c r="B12" s="228" t="s">
        <v>230</v>
      </c>
      <c r="C12" s="234">
        <v>500</v>
      </c>
      <c r="D12" s="231"/>
    </row>
    <row r="13" spans="1:4" ht="41.25" customHeight="1" x14ac:dyDescent="0.25">
      <c r="A13" s="227" t="s">
        <v>231</v>
      </c>
      <c r="B13" s="228" t="s">
        <v>233</v>
      </c>
      <c r="C13" s="234">
        <v>1500</v>
      </c>
      <c r="D13" s="231"/>
    </row>
    <row r="14" spans="1:4" ht="41.25" customHeight="1" x14ac:dyDescent="0.25">
      <c r="A14" s="227" t="s">
        <v>232</v>
      </c>
      <c r="B14" s="228" t="s">
        <v>235</v>
      </c>
      <c r="C14" s="234">
        <v>3609.9589999999998</v>
      </c>
      <c r="D14" s="231"/>
    </row>
    <row r="15" spans="1:4" ht="41.25" customHeight="1" x14ac:dyDescent="0.25">
      <c r="A15" s="227" t="s">
        <v>234</v>
      </c>
      <c r="B15" s="228" t="s">
        <v>237</v>
      </c>
      <c r="C15" s="234">
        <v>253.042</v>
      </c>
      <c r="D15" s="231"/>
    </row>
    <row r="16" spans="1:4" ht="41.25" customHeight="1" x14ac:dyDescent="0.25">
      <c r="A16" s="227" t="s">
        <v>236</v>
      </c>
      <c r="B16" s="228" t="s">
        <v>239</v>
      </c>
      <c r="C16" s="234">
        <v>153.29599999999999</v>
      </c>
      <c r="D16" s="231"/>
    </row>
    <row r="17" spans="1:4" ht="41.25" customHeight="1" x14ac:dyDescent="0.25">
      <c r="A17" s="227" t="s">
        <v>238</v>
      </c>
      <c r="B17" s="228" t="s">
        <v>241</v>
      </c>
      <c r="C17" s="234">
        <v>1350</v>
      </c>
      <c r="D17" s="231"/>
    </row>
    <row r="18" spans="1:4" ht="41.25" customHeight="1" x14ac:dyDescent="0.25">
      <c r="A18" s="227" t="s">
        <v>240</v>
      </c>
      <c r="B18" s="228" t="s">
        <v>242</v>
      </c>
      <c r="C18" s="234">
        <v>3560.3115899999998</v>
      </c>
      <c r="D18" s="231"/>
    </row>
  </sheetData>
  <mergeCells count="5">
    <mergeCell ref="A2:C2"/>
    <mergeCell ref="A3:C3"/>
    <mergeCell ref="A5:A6"/>
    <mergeCell ref="B5:B6"/>
    <mergeCell ref="C5:C6"/>
  </mergeCells>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6</vt:i4>
      </vt:variant>
      <vt:variant>
        <vt:lpstr>Phạm vi có Tên</vt:lpstr>
      </vt:variant>
      <vt:variant>
        <vt:i4>3</vt:i4>
      </vt:variant>
    </vt:vector>
  </HeadingPairs>
  <TitlesOfParts>
    <vt:vector size="9" baseType="lpstr">
      <vt:lpstr>Biểu 01  thu</vt:lpstr>
      <vt:lpstr>Biểu 02 thu xã</vt:lpstr>
      <vt:lpstr>Biểu 03</vt:lpstr>
      <vt:lpstr>Biểu 04</vt:lpstr>
      <vt:lpstr>Biểu 04DP</vt:lpstr>
      <vt:lpstr>Biểu 5</vt:lpstr>
      <vt:lpstr>'Biểu 04'!Print_Titles</vt:lpstr>
      <vt:lpstr>'Biểu 01  thu'!Vùng_In</vt:lpstr>
      <vt:lpstr>'Biểu 04'!Vùng_In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2022-06-30T07:34:17Z</dcterms:modified>
</cp:coreProperties>
</file>